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adriaticlng.sharepoint.com/sites/CommercialUpdate/Documenti condivisi/Generale/Commercial Update/Open Season/Open Season 2026/"/>
    </mc:Choice>
  </mc:AlternateContent>
  <xr:revisionPtr revIDLastSave="1213" documentId="13_ncr:1_{40F95F3A-ECC8-48A4-AAE6-B2AC96CB9D1B}" xr6:coauthVersionLast="47" xr6:coauthVersionMax="47" xr10:uidLastSave="{2F151265-BC9C-4B17-9837-3764986FC4BA}"/>
  <bookViews>
    <workbookView xWindow="-110" yWindow="-110" windowWidth="19420" windowHeight="11500" xr2:uid="{486563B8-263D-4129-99F8-DC81F8A3E581}"/>
  </bookViews>
  <sheets>
    <sheet name="NPV - Period 1" sheetId="8" r:id="rId1"/>
    <sheet name="NPV - Period 2"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9" l="1"/>
  <c r="E11" i="9"/>
  <c r="C56" i="8"/>
  <c r="C50" i="8"/>
  <c r="C49" i="8"/>
  <c r="C48" i="8"/>
  <c r="C47" i="8"/>
  <c r="C46" i="8"/>
  <c r="C40" i="8"/>
  <c r="C39" i="8"/>
  <c r="C33" i="8"/>
  <c r="C32" i="8"/>
  <c r="C31" i="8"/>
  <c r="C25" i="8"/>
  <c r="C24" i="8"/>
  <c r="C23" i="8"/>
  <c r="C22" i="8"/>
  <c r="C16" i="8"/>
  <c r="C15" i="8"/>
  <c r="C14" i="8"/>
  <c r="C13" i="8"/>
  <c r="C12" i="8"/>
  <c r="D62" i="8"/>
  <c r="F61" i="8"/>
  <c r="G61" i="8" s="1"/>
  <c r="E61" i="8"/>
  <c r="D57" i="8"/>
  <c r="F56" i="8"/>
  <c r="G56" i="8" s="1"/>
  <c r="E56" i="8"/>
  <c r="F55" i="8"/>
  <c r="G55" i="8" s="1"/>
  <c r="E55" i="8"/>
  <c r="D41" i="8"/>
  <c r="F40" i="8"/>
  <c r="G40" i="8" s="1"/>
  <c r="E40" i="8"/>
  <c r="F39" i="8"/>
  <c r="G39" i="8" s="1"/>
  <c r="E39" i="8"/>
  <c r="F38" i="8"/>
  <c r="G38" i="8" s="1"/>
  <c r="E38" i="8"/>
  <c r="D26" i="8"/>
  <c r="F25" i="8"/>
  <c r="G25" i="8" s="1"/>
  <c r="E25" i="8"/>
  <c r="F24" i="8"/>
  <c r="G24" i="8" s="1"/>
  <c r="E24" i="8"/>
  <c r="F23" i="8"/>
  <c r="G23" i="8" s="1"/>
  <c r="E23" i="8"/>
  <c r="F22" i="8"/>
  <c r="G22" i="8" s="1"/>
  <c r="E22" i="8"/>
  <c r="F21" i="8"/>
  <c r="G21" i="8" s="1"/>
  <c r="E21" i="8"/>
  <c r="D41" i="9"/>
  <c r="E41" i="9" s="1"/>
  <c r="C41" i="9"/>
  <c r="D40" i="9"/>
  <c r="E40" i="9" s="1"/>
  <c r="C40" i="9"/>
  <c r="D39" i="9"/>
  <c r="C39" i="9"/>
  <c r="D38" i="9"/>
  <c r="E38" i="9" s="1"/>
  <c r="C38" i="9"/>
  <c r="D37" i="9"/>
  <c r="E37" i="9" s="1"/>
  <c r="C37" i="9"/>
  <c r="D36" i="9"/>
  <c r="E36" i="9" s="1"/>
  <c r="C36" i="9"/>
  <c r="D35" i="9"/>
  <c r="E35" i="9" s="1"/>
  <c r="C35" i="9"/>
  <c r="D34" i="9"/>
  <c r="E34" i="9" s="1"/>
  <c r="C34" i="9"/>
  <c r="D33" i="9"/>
  <c r="E33" i="9" s="1"/>
  <c r="C33" i="9"/>
  <c r="D27" i="9"/>
  <c r="E27" i="9" s="1"/>
  <c r="D26" i="9"/>
  <c r="E26" i="9" s="1"/>
  <c r="D25" i="9"/>
  <c r="E25" i="9" s="1"/>
  <c r="D24" i="9"/>
  <c r="E24" i="9" s="1"/>
  <c r="D23" i="9"/>
  <c r="E23" i="9" s="1"/>
  <c r="D22" i="9"/>
  <c r="E22" i="9" s="1"/>
  <c r="D21" i="9"/>
  <c r="E21" i="9" s="1"/>
  <c r="D20" i="9"/>
  <c r="E20" i="9" s="1"/>
  <c r="D19" i="9"/>
  <c r="E19" i="9" s="1"/>
  <c r="D18" i="9"/>
  <c r="E18" i="9" s="1"/>
  <c r="D17" i="9"/>
  <c r="E17" i="9" s="1"/>
  <c r="D16" i="9"/>
  <c r="E16" i="9" s="1"/>
  <c r="D15" i="9"/>
  <c r="E15" i="9" s="1"/>
  <c r="D14" i="9"/>
  <c r="E14" i="9" s="1"/>
  <c r="D13" i="9"/>
  <c r="E13" i="9" s="1"/>
  <c r="D12" i="9"/>
  <c r="E12" i="9" s="1"/>
  <c r="C27" i="9"/>
  <c r="C26" i="9"/>
  <c r="C25" i="9"/>
  <c r="C24" i="9"/>
  <c r="C23" i="9"/>
  <c r="C22" i="9"/>
  <c r="C21" i="9"/>
  <c r="C20" i="9"/>
  <c r="C19" i="9"/>
  <c r="C18" i="9"/>
  <c r="C17" i="9"/>
  <c r="C16" i="9"/>
  <c r="C15" i="9"/>
  <c r="C14" i="9"/>
  <c r="C13" i="9"/>
  <c r="C12" i="9"/>
  <c r="F27" i="9"/>
  <c r="G27" i="9" s="1"/>
  <c r="F26" i="9"/>
  <c r="G26" i="9" s="1"/>
  <c r="F25" i="9"/>
  <c r="G25" i="9" s="1"/>
  <c r="F24" i="9"/>
  <c r="G24" i="9" s="1"/>
  <c r="F23" i="9"/>
  <c r="G23" i="9" s="1"/>
  <c r="F22" i="9"/>
  <c r="G22" i="9" s="1"/>
  <c r="F21" i="9"/>
  <c r="G21" i="9" s="1"/>
  <c r="F41" i="9"/>
  <c r="G41" i="9" s="1"/>
  <c r="F40" i="9"/>
  <c r="G40" i="9" s="1"/>
  <c r="F39" i="9"/>
  <c r="G39" i="9" s="1"/>
  <c r="F38" i="9"/>
  <c r="G38" i="9" s="1"/>
  <c r="F37" i="9"/>
  <c r="G37" i="9" s="1"/>
  <c r="F36" i="9"/>
  <c r="G36" i="9" s="1"/>
  <c r="F35" i="9"/>
  <c r="G35" i="9" s="1"/>
  <c r="F34" i="9"/>
  <c r="G34" i="9" s="1"/>
  <c r="F33" i="9"/>
  <c r="G33" i="9" s="1"/>
  <c r="F32" i="9"/>
  <c r="G32" i="9" s="1"/>
  <c r="H32" i="9" s="1"/>
  <c r="F20" i="9"/>
  <c r="G20" i="9" s="1"/>
  <c r="F19" i="9"/>
  <c r="G19" i="9" s="1"/>
  <c r="F18" i="9"/>
  <c r="G18" i="9" s="1"/>
  <c r="F17" i="9"/>
  <c r="G17" i="9" s="1"/>
  <c r="F16" i="9"/>
  <c r="G16" i="9" s="1"/>
  <c r="F15" i="9"/>
  <c r="G15" i="9" s="1"/>
  <c r="F14" i="9"/>
  <c r="G14" i="9" s="1"/>
  <c r="F13" i="9"/>
  <c r="G13" i="9" s="1"/>
  <c r="F12" i="9"/>
  <c r="G12" i="9" s="1"/>
  <c r="F11" i="9"/>
  <c r="G11" i="9" s="1"/>
  <c r="H11" i="9" s="1"/>
  <c r="C6" i="9"/>
  <c r="E11" i="8"/>
  <c r="F11" i="8"/>
  <c r="G11" i="8" s="1"/>
  <c r="D51" i="8"/>
  <c r="F50" i="8"/>
  <c r="G50" i="8" s="1"/>
  <c r="E50" i="8"/>
  <c r="F49" i="8"/>
  <c r="G49" i="8" s="1"/>
  <c r="E49" i="8"/>
  <c r="F48" i="8"/>
  <c r="G48" i="8" s="1"/>
  <c r="E48" i="8"/>
  <c r="F47" i="8"/>
  <c r="G47" i="8" s="1"/>
  <c r="E47" i="8"/>
  <c r="F46" i="8"/>
  <c r="G46" i="8" s="1"/>
  <c r="E46" i="8"/>
  <c r="F45" i="8"/>
  <c r="G45" i="8" s="1"/>
  <c r="E45" i="8"/>
  <c r="D34" i="8"/>
  <c r="F33" i="8"/>
  <c r="G33" i="8" s="1"/>
  <c r="E33" i="8"/>
  <c r="F32" i="8"/>
  <c r="G32" i="8" s="1"/>
  <c r="E32" i="8"/>
  <c r="F31" i="8"/>
  <c r="G31" i="8" s="1"/>
  <c r="E31" i="8"/>
  <c r="F30" i="8"/>
  <c r="G30" i="8" s="1"/>
  <c r="E30" i="8"/>
  <c r="D17" i="8"/>
  <c r="F16" i="8"/>
  <c r="G16" i="8" s="1"/>
  <c r="E16" i="8"/>
  <c r="F15" i="8"/>
  <c r="G15" i="8" s="1"/>
  <c r="E15" i="8"/>
  <c r="F14" i="8"/>
  <c r="G14" i="8" s="1"/>
  <c r="E14" i="8"/>
  <c r="F13" i="8"/>
  <c r="G13" i="8" s="1"/>
  <c r="E13" i="8"/>
  <c r="F12" i="8"/>
  <c r="G12" i="8" s="1"/>
  <c r="E12" i="8"/>
  <c r="C6" i="8"/>
  <c r="H18" i="9" l="1"/>
  <c r="H26" i="9"/>
  <c r="I17" i="9"/>
  <c r="H27" i="9"/>
  <c r="H12" i="9"/>
  <c r="H39" i="9"/>
  <c r="E39" i="9"/>
  <c r="E42" i="9" s="1"/>
  <c r="H23" i="9"/>
  <c r="D28" i="9"/>
  <c r="E28" i="9"/>
  <c r="H34" i="9"/>
  <c r="I22" i="9"/>
  <c r="H20" i="9"/>
  <c r="H15" i="9"/>
  <c r="I18" i="9"/>
  <c r="H19" i="9"/>
  <c r="H36" i="9"/>
  <c r="I13" i="9"/>
  <c r="H37" i="9"/>
  <c r="H41" i="9"/>
  <c r="H40" i="9"/>
  <c r="I21" i="9"/>
  <c r="H33" i="9"/>
  <c r="H14" i="9"/>
  <c r="H22" i="9"/>
  <c r="I34" i="9"/>
  <c r="I38" i="9"/>
  <c r="I26" i="9"/>
  <c r="I15" i="9"/>
  <c r="I23" i="9"/>
  <c r="H38" i="9"/>
  <c r="I25" i="9"/>
  <c r="H35" i="9"/>
  <c r="I27" i="9"/>
  <c r="H16" i="9"/>
  <c r="I24" i="9"/>
  <c r="I35" i="9"/>
  <c r="I39" i="9"/>
  <c r="I14" i="9"/>
  <c r="I36" i="9"/>
  <c r="I40" i="9"/>
  <c r="I33" i="9"/>
  <c r="I37" i="9"/>
  <c r="I41" i="9"/>
  <c r="H24" i="9"/>
  <c r="I12" i="9"/>
  <c r="I16" i="9"/>
  <c r="I20" i="9"/>
  <c r="H13" i="9"/>
  <c r="H17" i="9"/>
  <c r="H21" i="9"/>
  <c r="H25" i="9"/>
  <c r="I32" i="9"/>
  <c r="I11" i="9"/>
  <c r="I19" i="9"/>
  <c r="E57" i="8"/>
  <c r="H40" i="8"/>
  <c r="I55" i="8"/>
  <c r="I61" i="8"/>
  <c r="I62" i="8" s="1"/>
  <c r="H61" i="8"/>
  <c r="E62" i="8"/>
  <c r="I56" i="8"/>
  <c r="H55" i="8"/>
  <c r="H56" i="8"/>
  <c r="I40" i="8"/>
  <c r="E41" i="8"/>
  <c r="I39" i="8"/>
  <c r="H39" i="8"/>
  <c r="H38" i="8"/>
  <c r="I38" i="8"/>
  <c r="I23" i="8"/>
  <c r="E26" i="8"/>
  <c r="I25" i="8"/>
  <c r="H31" i="8"/>
  <c r="H25" i="8"/>
  <c r="I22" i="8"/>
  <c r="H22" i="8"/>
  <c r="I24" i="8"/>
  <c r="H24" i="8"/>
  <c r="H21" i="8"/>
  <c r="I21" i="8"/>
  <c r="H23" i="8"/>
  <c r="H11" i="8"/>
  <c r="H46" i="8"/>
  <c r="H50" i="8"/>
  <c r="H32" i="8"/>
  <c r="H12" i="8"/>
  <c r="H30" i="8"/>
  <c r="E17" i="8"/>
  <c r="D42" i="9"/>
  <c r="I46" i="8"/>
  <c r="H15" i="8"/>
  <c r="E51" i="8"/>
  <c r="H49" i="8"/>
  <c r="H45" i="8"/>
  <c r="H14" i="8"/>
  <c r="H48" i="8"/>
  <c r="H13" i="8"/>
  <c r="H16" i="8"/>
  <c r="H33" i="8"/>
  <c r="H47" i="8"/>
  <c r="I11" i="8"/>
  <c r="E34" i="8"/>
  <c r="I14" i="8"/>
  <c r="I32" i="8"/>
  <c r="I48" i="8"/>
  <c r="I16" i="8"/>
  <c r="I50" i="8"/>
  <c r="I13" i="8"/>
  <c r="I30" i="8"/>
  <c r="I31" i="8"/>
  <c r="I47" i="8"/>
  <c r="I15" i="8"/>
  <c r="I33" i="8"/>
  <c r="I49" i="8"/>
  <c r="I12" i="8"/>
  <c r="I45" i="8"/>
  <c r="I57" i="8" l="1"/>
  <c r="H28" i="9"/>
  <c r="I28" i="9"/>
  <c r="H62" i="8"/>
  <c r="H57" i="8"/>
  <c r="I41" i="8"/>
  <c r="H41" i="8"/>
  <c r="H34" i="8"/>
  <c r="I26" i="8"/>
  <c r="H26" i="8"/>
  <c r="I17" i="8"/>
  <c r="H17" i="8"/>
  <c r="I42" i="9"/>
  <c r="H42" i="9"/>
  <c r="H51" i="8"/>
  <c r="I51" i="8"/>
  <c r="I34"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Dondi Lorenzo</author>
  </authors>
  <commentList>
    <comment ref="C11" authorId="0" shapeId="0" xr:uid="{C0138627-2544-4F6E-8A68-84F1E1B92A9D}">
      <text>
        <r>
          <rPr>
            <sz val="9"/>
            <color indexed="81"/>
            <rFont val="Tahoma"/>
            <family val="2"/>
          </rPr>
          <t>Insert the unit charge, 3 digits</t>
        </r>
      </text>
    </comment>
    <comment ref="C21" authorId="0" shapeId="0" xr:uid="{0BC756F9-A2C4-4DC2-8EE7-0C8F93D25487}">
      <text>
        <r>
          <rPr>
            <sz val="9"/>
            <color indexed="81"/>
            <rFont val="Tahoma"/>
            <family val="2"/>
          </rPr>
          <t>Insert the unit charge, 3 digits</t>
        </r>
      </text>
    </comment>
    <comment ref="C30" authorId="0" shapeId="0" xr:uid="{51355092-24FA-4E32-A86C-F225F9B58CB0}">
      <text>
        <r>
          <rPr>
            <sz val="9"/>
            <color indexed="81"/>
            <rFont val="Tahoma"/>
            <family val="2"/>
          </rPr>
          <t>Insert the unit charge, 3 digits</t>
        </r>
      </text>
    </comment>
    <comment ref="C38" authorId="0" shapeId="0" xr:uid="{6D227423-BE73-4081-8E99-795F00F9238C}">
      <text>
        <r>
          <rPr>
            <sz val="9"/>
            <color indexed="81"/>
            <rFont val="Tahoma"/>
            <family val="2"/>
          </rPr>
          <t>Insert the unit charge, 3 digits</t>
        </r>
      </text>
    </comment>
    <comment ref="C45" authorId="0" shapeId="0" xr:uid="{10E569B4-B1B9-47B5-B93A-DD17E5B814BD}">
      <text>
        <r>
          <rPr>
            <sz val="9"/>
            <color indexed="81"/>
            <rFont val="Tahoma"/>
            <family val="2"/>
          </rPr>
          <t>Insert the unit charge, 3 digits</t>
        </r>
      </text>
    </comment>
    <comment ref="C55" authorId="0" shapeId="0" xr:uid="{278936AF-E4D2-40E2-9DC8-66EF0C623826}">
      <text>
        <r>
          <rPr>
            <sz val="9"/>
            <color indexed="81"/>
            <rFont val="Tahoma"/>
            <family val="2"/>
          </rPr>
          <t>Insert the unit charge, 3 digits</t>
        </r>
      </text>
    </comment>
    <comment ref="C61" authorId="0" shapeId="0" xr:uid="{9BA142E6-0B14-4A5B-8BAD-691CB8E90D55}">
      <text>
        <r>
          <rPr>
            <sz val="9"/>
            <color indexed="81"/>
            <rFont val="Tahoma"/>
            <family val="2"/>
          </rPr>
          <t>Insert the unit charge, 3 digits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Dondi Lorenzo</author>
  </authors>
  <commentList>
    <comment ref="C11" authorId="0" shapeId="0" xr:uid="{58AF0662-80D6-47CA-887C-24DBE7D3C25F}">
      <text>
        <r>
          <rPr>
            <sz val="9"/>
            <color indexed="81"/>
            <rFont val="Tahoma"/>
            <family val="2"/>
          </rPr>
          <t xml:space="preserve">Insert the unit charge, 3 digits
</t>
        </r>
      </text>
    </comment>
    <comment ref="D11" authorId="0" shapeId="0" xr:uid="{F6BA24F6-3F9E-4E62-93DD-EE5D057F7BE4}">
      <text>
        <r>
          <rPr>
            <sz val="9"/>
            <color indexed="81"/>
            <rFont val="Tahoma"/>
            <family val="2"/>
          </rPr>
          <t>Insert the annual 
requested volume in lcm (between 4.206.219 lcm/y and 12.094.926 lcm/y), corresponding to a minimum of 2,570 Bcm/y and a maximum of 7,390 Bcm/y as reported in column D</t>
        </r>
      </text>
    </comment>
    <comment ref="C32" authorId="0" shapeId="0" xr:uid="{D7C957D6-A996-492F-B12E-D6AA17851911}">
      <text>
        <r>
          <rPr>
            <sz val="9"/>
            <color indexed="81"/>
            <rFont val="Tahoma"/>
            <family val="2"/>
          </rPr>
          <t xml:space="preserve">Insert the unit charge, 3 digits
</t>
        </r>
      </text>
    </comment>
    <comment ref="D32" authorId="0" shapeId="0" xr:uid="{80C03AAC-3C75-4DD4-9920-8FA145D05578}">
      <text>
        <r>
          <rPr>
            <sz val="9"/>
            <color indexed="81"/>
            <rFont val="Tahoma"/>
            <family val="2"/>
          </rPr>
          <t>Insert the annual 
requested volume in lcm (between 4.206.219 lcm/y and 12.094.926 lcm/y), corresponding to a minimum of 2,570 Bcm/y and a maximum of 7,390 Bcm/y as reported in column D</t>
        </r>
      </text>
    </comment>
  </commentList>
</comments>
</file>

<file path=xl/sharedStrings.xml><?xml version="1.0" encoding="utf-8"?>
<sst xmlns="http://schemas.openxmlformats.org/spreadsheetml/2006/main" count="102" uniqueCount="32">
  <si>
    <t>Open Season 2026 Adriatic LNG</t>
  </si>
  <si>
    <t>Net Present Value - Simulation Tool</t>
  </si>
  <si>
    <t>Reference Year</t>
  </si>
  <si>
    <t>Entry fee (del. 191/2026)</t>
  </si>
  <si>
    <t>€/Scm/d/y</t>
  </si>
  <si>
    <t>Entry fee (converted)</t>
  </si>
  <si>
    <t>€/lcm</t>
  </si>
  <si>
    <t>Slot size</t>
  </si>
  <si>
    <t>lcm</t>
  </si>
  <si>
    <t>WACC</t>
  </si>
  <si>
    <t>Product 1 | 6YB
Sessions 1, 2 and 3</t>
  </si>
  <si>
    <t>Unit Charge offered 
[€/lcm 2026]</t>
  </si>
  <si>
    <t>Slots requested of 175.000 lcm [no.]</t>
  </si>
  <si>
    <t>Volume requested [lcm]</t>
  </si>
  <si>
    <t>Time distance vs 2026 [Years]</t>
  </si>
  <si>
    <t>Discount factor</t>
  </si>
  <si>
    <t>NPV without Transport [€]</t>
  </si>
  <si>
    <t>NPV with 
Transport [€]</t>
  </si>
  <si>
    <t>Total</t>
  </si>
  <si>
    <t>Product 2 | 5YB
Sessions 4 and 5</t>
  </si>
  <si>
    <t>Product 3 | 4YB
Sessions 6 and 7</t>
  </si>
  <si>
    <t>Product 4 | 3YB
Sessions 8 and 9</t>
  </si>
  <si>
    <t>Product 5 | 2SY
Sessions 10 and 11</t>
  </si>
  <si>
    <t>Totale</t>
  </si>
  <si>
    <t>Product 6 | 2YB
Sessions 12 and 13</t>
  </si>
  <si>
    <t>Product 7 | 1YB
Sessions 14 and 15</t>
  </si>
  <si>
    <t>NA</t>
  </si>
  <si>
    <t>Product 8 | 17YB
Sessions 16 and 17</t>
  </si>
  <si>
    <t>Unit Charge offered
 [€/lcm 2026]</t>
  </si>
  <si>
    <t>Volume requested 
[lcm]</t>
  </si>
  <si>
    <t>Volume requested
[Bcm]</t>
  </si>
  <si>
    <t>Product 9 | 10YB
Sessions 18 and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</si>
</sst>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quot;-&quot;??_-;_-@_-"/>
    <numFmt numFmtId="165" formatCode="#,##0_ ;\-#,##0\ "/>
    <numFmt numFmtId="166" formatCode="0.0000"/>
    <numFmt numFmtId="167" formatCode="0.000000000"/>
    <numFmt numFmtId="168" formatCode="0.000"/>
    <numFmt numFmtId="169" formatCode="#,##0.000"/>
  </numFmts>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sz val="11"/>
      <name val="Aptos Narrow"/>
      <family val="2"/>
      <scheme val="minor"/>
    </font>
    <font>
      <b/>
      <sz val="11"/>
      <color rgb="FF0070C0"/>
      <name val="Aptos Narrow"/>
      <family val="2"/>
      <scheme val="minor"/>
    </font>
    <font>
      <sz val="9"/>
      <color indexed="81"/>
      <name val="Tahoma"/>
      <family val="2"/>
    </font>
    <font>
      <sz val="14"/>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53">
    <xf numFmtId="0" fontId="0" fillId="0" borderId="0" xfId="0"/>
    <xf numFmtId="0" fontId="3" fillId="2" borderId="0" xfId="0" applyFont="1" applyFill="1" applyAlignment="1">
      <alignment horizontal="center"/>
    </xf>
    <xf numFmtId="0" fontId="0" fillId="2" borderId="0" xfId="0" applyFill="1"/>
    <xf numFmtId="0" fontId="0" fillId="2" borderId="0" xfId="0" applyFill="1" applyAlignment="1">
      <alignment horizontal="center"/>
    </xf>
    <xf numFmtId="0" fontId="2" fillId="2" borderId="0" xfId="0" applyFont="1" applyFill="1" applyAlignment="1">
      <alignment horizontal="center"/>
    </xf>
    <xf numFmtId="0" fontId="4" fillId="2" borderId="0" xfId="0" applyFont="1" applyFill="1" applyAlignment="1">
      <alignment horizontal="center"/>
    </xf>
    <xf numFmtId="3" fontId="0" fillId="2" borderId="0" xfId="0" applyNumberFormat="1" applyFill="1" applyAlignment="1">
      <alignment horizontal="center"/>
    </xf>
    <xf numFmtId="10" fontId="0" fillId="2" borderId="0" xfId="0" applyNumberFormat="1" applyFill="1" applyAlignment="1">
      <alignment horizontal="center"/>
    </xf>
    <xf numFmtId="164" fontId="0" fillId="2" borderId="0" xfId="0" applyNumberFormat="1" applyFill="1"/>
    <xf numFmtId="165" fontId="0" fillId="2" borderId="0" xfId="1" applyNumberFormat="1" applyFont="1" applyFill="1" applyAlignment="1">
      <alignment horizontal="center"/>
    </xf>
    <xf numFmtId="166" fontId="0" fillId="2" borderId="0" xfId="0" applyNumberFormat="1" applyFill="1" applyAlignment="1">
      <alignment horizontal="center"/>
    </xf>
    <xf numFmtId="165" fontId="0" fillId="2" borderId="0" xfId="0" applyNumberFormat="1" applyFill="1" applyAlignment="1">
      <alignment horizontal="center"/>
    </xf>
    <xf numFmtId="0" fontId="0" fillId="2" borderId="1" xfId="0" applyFill="1" applyBorder="1" applyAlignment="1">
      <alignment horizontal="center"/>
    </xf>
    <xf numFmtId="0" fontId="4" fillId="2" borderId="1" xfId="0" applyFont="1" applyFill="1" applyBorder="1" applyAlignment="1">
      <alignment horizontal="center"/>
    </xf>
    <xf numFmtId="165" fontId="0" fillId="2" borderId="1" xfId="1" applyNumberFormat="1" applyFont="1" applyFill="1" applyBorder="1" applyAlignment="1">
      <alignment horizontal="center"/>
    </xf>
    <xf numFmtId="166" fontId="0" fillId="2" borderId="1" xfId="0" applyNumberFormat="1" applyFill="1" applyBorder="1" applyAlignment="1">
      <alignment horizontal="center"/>
    </xf>
    <xf numFmtId="165" fontId="0" fillId="2" borderId="1" xfId="0" applyNumberFormat="1" applyFill="1" applyBorder="1" applyAlignment="1">
      <alignment horizontal="center"/>
    </xf>
    <xf numFmtId="3" fontId="2" fillId="2" borderId="0" xfId="0" applyNumberFormat="1" applyFont="1" applyFill="1" applyAlignment="1">
      <alignment horizontal="center"/>
    </xf>
    <xf numFmtId="164" fontId="0" fillId="2" borderId="0" xfId="1" applyNumberFormat="1" applyFont="1" applyFill="1" applyAlignment="1">
      <alignment horizontal="center"/>
    </xf>
    <xf numFmtId="167" fontId="0" fillId="2" borderId="0" xfId="0" applyNumberFormat="1" applyFill="1" applyAlignment="1">
      <alignment horizontal="center"/>
    </xf>
    <xf numFmtId="165" fontId="2" fillId="2" borderId="0" xfId="0" applyNumberFormat="1" applyFont="1" applyFill="1" applyAlignment="1">
      <alignment horizontal="center"/>
    </xf>
    <xf numFmtId="0" fontId="5" fillId="2" borderId="0" xfId="0" applyFont="1" applyFill="1" applyAlignment="1">
      <alignment horizontal="center"/>
    </xf>
    <xf numFmtId="165" fontId="0" fillId="2" borderId="0" xfId="1" applyNumberFormat="1" applyFont="1" applyFill="1" applyBorder="1" applyAlignment="1">
      <alignment horizontal="center"/>
    </xf>
    <xf numFmtId="2" fontId="2" fillId="2" borderId="0" xfId="0" applyNumberFormat="1" applyFont="1" applyFill="1" applyAlignment="1">
      <alignment horizontal="center"/>
    </xf>
    <xf numFmtId="0" fontId="0" fillId="2" borderId="0" xfId="0" applyFill="1" applyAlignment="1">
      <alignment horizontal="left" vertical="top"/>
    </xf>
    <xf numFmtId="0" fontId="0" fillId="2" borderId="0" xfId="0" applyFill="1" applyAlignment="1">
      <alignment horizontal="left"/>
    </xf>
    <xf numFmtId="168" fontId="4" fillId="2" borderId="1" xfId="0" applyNumberFormat="1" applyFont="1" applyFill="1" applyBorder="1" applyAlignment="1">
      <alignment horizontal="center" wrapText="1"/>
    </xf>
    <xf numFmtId="0" fontId="2" fillId="2" borderId="3" xfId="0" applyFont="1" applyFill="1" applyBorder="1" applyAlignment="1">
      <alignment horizontal="center" wrapText="1"/>
    </xf>
    <xf numFmtId="0" fontId="0" fillId="2" borderId="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xf>
    <xf numFmtId="165" fontId="0" fillId="2" borderId="7" xfId="0" applyNumberFormat="1" applyFill="1" applyBorder="1" applyAlignment="1">
      <alignment horizontal="center"/>
    </xf>
    <xf numFmtId="168" fontId="4" fillId="2" borderId="0" xfId="0" applyNumberFormat="1" applyFont="1" applyFill="1" applyAlignment="1">
      <alignment horizontal="center" wrapText="1"/>
    </xf>
    <xf numFmtId="0" fontId="0" fillId="2" borderId="8" xfId="0" applyFill="1" applyBorder="1" applyAlignment="1">
      <alignment horizontal="center"/>
    </xf>
    <xf numFmtId="165" fontId="0" fillId="2" borderId="9" xfId="0" applyNumberFormat="1" applyFill="1" applyBorder="1" applyAlignment="1">
      <alignment horizontal="center"/>
    </xf>
    <xf numFmtId="0" fontId="2" fillId="2" borderId="10" xfId="0" applyFont="1" applyFill="1" applyBorder="1" applyAlignment="1">
      <alignment horizontal="center"/>
    </xf>
    <xf numFmtId="0" fontId="0" fillId="2" borderId="11" xfId="0" applyFill="1" applyBorder="1"/>
    <xf numFmtId="0" fontId="2" fillId="2" borderId="11" xfId="0" applyFont="1" applyFill="1" applyBorder="1" applyAlignment="1">
      <alignment horizontal="center"/>
    </xf>
    <xf numFmtId="3" fontId="2" fillId="2" borderId="11" xfId="0" applyNumberFormat="1" applyFont="1" applyFill="1" applyBorder="1" applyAlignment="1">
      <alignment horizontal="center"/>
    </xf>
    <xf numFmtId="3" fontId="0" fillId="2" borderId="11" xfId="0" applyNumberFormat="1" applyFill="1" applyBorder="1" applyAlignment="1">
      <alignment horizontal="center"/>
    </xf>
    <xf numFmtId="3" fontId="2" fillId="2" borderId="12" xfId="0" applyNumberFormat="1" applyFont="1" applyFill="1" applyBorder="1" applyAlignment="1">
      <alignment horizontal="center"/>
    </xf>
    <xf numFmtId="168" fontId="5" fillId="3" borderId="0" xfId="0" applyNumberFormat="1" applyFont="1" applyFill="1" applyAlignment="1" applyProtection="1">
      <alignment horizontal="center" wrapText="1"/>
      <protection locked="0"/>
    </xf>
    <xf numFmtId="0" fontId="3" fillId="2" borderId="0" xfId="0" applyFont="1" applyFill="1" applyAlignment="1">
      <alignment horizontal="left"/>
    </xf>
    <xf numFmtId="0" fontId="7" fillId="2" borderId="0" xfId="0" applyFont="1" applyFill="1" applyAlignment="1">
      <alignment horizontal="left"/>
    </xf>
    <xf numFmtId="168" fontId="5" fillId="3" borderId="2" xfId="0" applyNumberFormat="1" applyFont="1" applyFill="1" applyBorder="1" applyAlignment="1" applyProtection="1">
      <alignment horizontal="center" wrapText="1"/>
      <protection locked="0"/>
    </xf>
    <xf numFmtId="3" fontId="5" fillId="3" borderId="0" xfId="0" applyNumberFormat="1" applyFont="1" applyFill="1" applyAlignment="1" applyProtection="1">
      <alignment horizontal="center" wrapText="1"/>
      <protection locked="0"/>
    </xf>
    <xf numFmtId="3" fontId="4" fillId="2" borderId="0" xfId="0" applyNumberFormat="1" applyFont="1" applyFill="1" applyAlignment="1">
      <alignment horizontal="center" wrapText="1"/>
    </xf>
    <xf numFmtId="3" fontId="4" fillId="2" borderId="1" xfId="0" applyNumberFormat="1" applyFont="1" applyFill="1" applyBorder="1" applyAlignment="1">
      <alignment horizontal="center" wrapText="1"/>
    </xf>
    <xf numFmtId="0" fontId="0" fillId="2" borderId="0" xfId="0" applyFill="1" applyAlignment="1">
      <alignment horizontal="center" vertical="center"/>
    </xf>
    <xf numFmtId="169" fontId="0" fillId="2" borderId="0" xfId="1" applyNumberFormat="1" applyFont="1" applyFill="1" applyBorder="1" applyAlignment="1" applyProtection="1">
      <alignment horizontal="center"/>
    </xf>
    <xf numFmtId="169" fontId="4" fillId="2" borderId="0" xfId="0" applyNumberFormat="1" applyFont="1" applyFill="1" applyAlignment="1">
      <alignment horizontal="center" wrapText="1"/>
    </xf>
    <xf numFmtId="169" fontId="4" fillId="2" borderId="1" xfId="0" applyNumberFormat="1" applyFont="1" applyFill="1" applyBorder="1" applyAlignment="1">
      <alignment horizontal="center" wrapText="1"/>
    </xf>
    <xf numFmtId="169" fontId="2" fillId="2" borderId="11"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461168</xdr:colOff>
      <xdr:row>0</xdr:row>
      <xdr:rowOff>95250</xdr:rowOff>
    </xdr:from>
    <xdr:to>
      <xdr:col>8</xdr:col>
      <xdr:colOff>1002665</xdr:colOff>
      <xdr:row>7</xdr:row>
      <xdr:rowOff>168910</xdr:rowOff>
    </xdr:to>
    <xdr:pic>
      <xdr:nvPicPr>
        <xdr:cNvPr id="2" name="Immagine 1">
          <a:extLst>
            <a:ext uri="{FF2B5EF4-FFF2-40B4-BE49-F238E27FC236}">
              <a16:creationId xmlns:a16="http://schemas.microsoft.com/office/drawing/2014/main" id="{B7EC9D66-99AC-B54A-951C-AC1D374678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37918" y="95250"/>
          <a:ext cx="4272915" cy="1502410"/>
        </a:xfrm>
        <a:prstGeom prst="rect">
          <a:avLst/>
        </a:prstGeom>
      </xdr:spPr>
    </xdr:pic>
    <xdr:clientData/>
  </xdr:twoCellAnchor>
  <xdr:oneCellAnchor>
    <xdr:from>
      <xdr:col>0</xdr:col>
      <xdr:colOff>306388</xdr:colOff>
      <xdr:row>64</xdr:row>
      <xdr:rowOff>11907</xdr:rowOff>
    </xdr:from>
    <xdr:ext cx="9559925" cy="1297919"/>
    <xdr:sp macro="" textlink="">
      <xdr:nvSpPr>
        <xdr:cNvPr id="3" name="CasellaDiTesto 2">
          <a:extLst>
            <a:ext uri="{FF2B5EF4-FFF2-40B4-BE49-F238E27FC236}">
              <a16:creationId xmlns:a16="http://schemas.microsoft.com/office/drawing/2014/main" id="{88BC8F64-EC71-12EE-B71C-4CF99EF6068D}"/>
            </a:ext>
          </a:extLst>
        </xdr:cNvPr>
        <xdr:cNvSpPr txBox="1"/>
      </xdr:nvSpPr>
      <xdr:spPr>
        <a:xfrm>
          <a:off x="306388" y="13251657"/>
          <a:ext cx="9559925" cy="1297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1">
              <a:solidFill>
                <a:schemeClr val="tx1">
                  <a:lumMod val="50000"/>
                  <a:lumOff val="50000"/>
                </a:schemeClr>
              </a:solidFill>
              <a:effectLst/>
              <a:latin typeface="+mn-lt"/>
              <a:ea typeface="+mn-ea"/>
              <a:cs typeface="+mn-cs"/>
            </a:rPr>
            <a:t>DISCLAIMER:</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i="1">
              <a:solidFill>
                <a:schemeClr val="tx1">
                  <a:lumMod val="50000"/>
                  <a:lumOff val="50000"/>
                </a:schemeClr>
              </a:solidFill>
              <a:effectLst/>
              <a:latin typeface="+mn-lt"/>
              <a:ea typeface="+mn-ea"/>
              <a:cs typeface="+mn-cs"/>
            </a:rPr>
            <a:t>Please note that the Unit Charge expressed in €/lcm</a:t>
          </a:r>
          <a:r>
            <a:rPr lang="en-US" sz="1100" i="1" baseline="0">
              <a:solidFill>
                <a:schemeClr val="tx1">
                  <a:lumMod val="50000"/>
                  <a:lumOff val="50000"/>
                </a:schemeClr>
              </a:solidFill>
              <a:effectLst/>
              <a:latin typeface="+mn-lt"/>
              <a:ea typeface="+mn-ea"/>
              <a:cs typeface="+mn-cs"/>
            </a:rPr>
            <a:t> in real terms 2026 does not include VAT and will be revalued annually, as indicated in the Implementing Auction Rules.</a:t>
          </a:r>
          <a:r>
            <a:rPr lang="en-US" sz="1100" i="1">
              <a:solidFill>
                <a:schemeClr val="tx1">
                  <a:lumMod val="50000"/>
                  <a:lumOff val="50000"/>
                </a:schemeClr>
              </a:solidFill>
              <a:effectLst/>
              <a:latin typeface="+mn-lt"/>
              <a:ea typeface="+mn-ea"/>
              <a:cs typeface="+mn-cs"/>
            </a:rPr>
            <a:t> </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i="1">
              <a:solidFill>
                <a:schemeClr val="tx1">
                  <a:lumMod val="50000"/>
                  <a:lumOff val="50000"/>
                </a:schemeClr>
              </a:solidFill>
              <a:effectLst/>
              <a:latin typeface="+mn-lt"/>
              <a:ea typeface="+mn-ea"/>
              <a:cs typeface="+mn-cs"/>
            </a:rPr>
            <a:t>This tool is made available by Adriatic LNG to Interest Operators, for information purposes only and any contents or information therein does not result in any legal, contractual or whatsoever other obligation for Adriatic LNG. Notwithstanding the care and diligence in managing this informative tool, Adriatic LNG does not make any warranties on the accuracy, completeness and currentness of contents and information therein or assume any related responsibility or liability. Adriatic LNG is not responsible for any assumption, information and conclusion inferred by Interest Operators, or any other third party when using this too.</a:t>
          </a:r>
          <a:endParaRPr lang="it-IT" sz="1100">
            <a:solidFill>
              <a:schemeClr val="tx1">
                <a:lumMod val="50000"/>
                <a:lumOff val="50000"/>
              </a:schemeClr>
            </a:solidFill>
            <a:effectLst/>
            <a:latin typeface="+mn-lt"/>
            <a:ea typeface="+mn-ea"/>
            <a:cs typeface="+mn-cs"/>
          </a:endParaRPr>
        </a:p>
        <a:p>
          <a:endParaRPr lang="it-IT"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631032</xdr:colOff>
      <xdr:row>0</xdr:row>
      <xdr:rowOff>71437</xdr:rowOff>
    </xdr:from>
    <xdr:to>
      <xdr:col>8</xdr:col>
      <xdr:colOff>789940</xdr:colOff>
      <xdr:row>7</xdr:row>
      <xdr:rowOff>145097</xdr:rowOff>
    </xdr:to>
    <xdr:pic>
      <xdr:nvPicPr>
        <xdr:cNvPr id="2" name="Immagine 1">
          <a:extLst>
            <a:ext uri="{FF2B5EF4-FFF2-40B4-BE49-F238E27FC236}">
              <a16:creationId xmlns:a16="http://schemas.microsoft.com/office/drawing/2014/main" id="{6B67B890-25C3-4CCC-9261-0CF5A874E5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31595" y="71437"/>
          <a:ext cx="4269740" cy="1499235"/>
        </a:xfrm>
        <a:prstGeom prst="rect">
          <a:avLst/>
        </a:prstGeom>
      </xdr:spPr>
    </xdr:pic>
    <xdr:clientData/>
  </xdr:twoCellAnchor>
  <xdr:oneCellAnchor>
    <xdr:from>
      <xdr:col>1</xdr:col>
      <xdr:colOff>0</xdr:colOff>
      <xdr:row>43</xdr:row>
      <xdr:rowOff>0</xdr:rowOff>
    </xdr:from>
    <xdr:ext cx="10096500" cy="1297919"/>
    <xdr:sp macro="" textlink="">
      <xdr:nvSpPr>
        <xdr:cNvPr id="3" name="CasellaDiTesto 2">
          <a:extLst>
            <a:ext uri="{FF2B5EF4-FFF2-40B4-BE49-F238E27FC236}">
              <a16:creationId xmlns:a16="http://schemas.microsoft.com/office/drawing/2014/main" id="{103A6597-5E94-45EB-B4DF-B1F423B122C9}"/>
            </a:ext>
          </a:extLst>
        </xdr:cNvPr>
        <xdr:cNvSpPr txBox="1"/>
      </xdr:nvSpPr>
      <xdr:spPr>
        <a:xfrm>
          <a:off x="238125" y="8413750"/>
          <a:ext cx="10096500" cy="1297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i="1">
              <a:solidFill>
                <a:schemeClr val="tx1">
                  <a:lumMod val="50000"/>
                  <a:lumOff val="50000"/>
                </a:schemeClr>
              </a:solidFill>
              <a:effectLst/>
              <a:latin typeface="+mn-lt"/>
              <a:ea typeface="+mn-ea"/>
              <a:cs typeface="+mn-cs"/>
            </a:rPr>
            <a:t>DISCLAIMER:</a:t>
          </a:r>
        </a:p>
        <a:p>
          <a:pPr eaLnBrk="1" fontAlgn="auto" latinLnBrk="0" hangingPunct="1"/>
          <a:r>
            <a:rPr lang="en-US" sz="1100" i="1">
              <a:solidFill>
                <a:schemeClr val="tx1">
                  <a:lumMod val="50000"/>
                  <a:lumOff val="50000"/>
                </a:schemeClr>
              </a:solidFill>
              <a:effectLst/>
              <a:latin typeface="+mn-lt"/>
              <a:ea typeface="+mn-ea"/>
              <a:cs typeface="+mn-cs"/>
            </a:rPr>
            <a:t>Please note that the Unit Charge expressed in €/lcm</a:t>
          </a:r>
          <a:r>
            <a:rPr lang="en-US" sz="1100" i="1" baseline="0">
              <a:solidFill>
                <a:schemeClr val="tx1">
                  <a:lumMod val="50000"/>
                  <a:lumOff val="50000"/>
                </a:schemeClr>
              </a:solidFill>
              <a:effectLst/>
              <a:latin typeface="+mn-lt"/>
              <a:ea typeface="+mn-ea"/>
              <a:cs typeface="+mn-cs"/>
            </a:rPr>
            <a:t> in real terms 2026 does not include VAT and will be revalued annually, as indicated in the Implementing Auction Rules.</a:t>
          </a:r>
          <a:r>
            <a:rPr lang="en-US" sz="1100" i="1">
              <a:solidFill>
                <a:schemeClr val="tx1">
                  <a:lumMod val="50000"/>
                  <a:lumOff val="50000"/>
                </a:schemeClr>
              </a:solidFill>
              <a:effectLst/>
              <a:latin typeface="+mn-lt"/>
              <a:ea typeface="+mn-ea"/>
              <a:cs typeface="+mn-cs"/>
            </a:rPr>
            <a:t> </a:t>
          </a:r>
          <a:endParaRPr lang="it-IT">
            <a:solidFill>
              <a:schemeClr val="tx1">
                <a:lumMod val="50000"/>
                <a:lumOff val="50000"/>
              </a:schemeClr>
            </a:solidFill>
            <a:effectLst/>
          </a:endParaRPr>
        </a:p>
        <a:p>
          <a:pPr eaLnBrk="1" fontAlgn="auto" latinLnBrk="0" hangingPunct="1"/>
          <a:r>
            <a:rPr lang="en-US" sz="1100" i="1">
              <a:solidFill>
                <a:schemeClr val="tx1">
                  <a:lumMod val="50000"/>
                  <a:lumOff val="50000"/>
                </a:schemeClr>
              </a:solidFill>
              <a:effectLst/>
              <a:latin typeface="+mn-lt"/>
              <a:ea typeface="+mn-ea"/>
              <a:cs typeface="+mn-cs"/>
            </a:rPr>
            <a:t>This tool is made available by Adriatic LNG to Interest Operators, for information purposes only and any contents or information therein does not result in any legal, contractual or whatsoever other obligation for Adriatic LNG. Notwithstanding the care and diligence in managing this informative tool, Adriatic LNG does not make any warranties on the accuracy, completeness and currentness of contents and information therein or assume any related responsibility or liability. Adriatic LNG is not responsible for any assumption, information and conclusion inferred by Interest Operators, or any other third party when using this too.</a:t>
          </a:r>
          <a:endParaRPr lang="it-IT">
            <a:solidFill>
              <a:schemeClr val="tx1">
                <a:lumMod val="50000"/>
                <a:lumOff val="50000"/>
              </a:schemeClr>
            </a:solidFill>
            <a:effectLst/>
          </a:endParaRPr>
        </a:p>
        <a:p>
          <a:endParaRPr lang="it-IT"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5579-C779-44B7-948A-0D21680CB3BC}">
  <dimension ref="B1:I62"/>
  <sheetViews>
    <sheetView tabSelected="1" zoomScale="80" zoomScaleNormal="80" workbookViewId="0">
      <selection activeCell="C11" sqref="C11"/>
    </sheetView>
  </sheetViews>
  <sheetFormatPr defaultColWidth="8.7265625" defaultRowHeight="14.5" x14ac:dyDescent="0.35"/>
  <cols>
    <col min="1" max="1" width="4.453125" style="2" customWidth="1"/>
    <col min="2" max="2" width="23.1796875" style="2" bestFit="1" customWidth="1"/>
    <col min="3" max="3" width="23.1796875" style="2" customWidth="1"/>
    <col min="4" max="4" width="20" style="2" customWidth="1"/>
    <col min="5" max="5" width="16.1796875" style="3" customWidth="1"/>
    <col min="6" max="6" width="13.26953125" style="3" customWidth="1"/>
    <col min="7" max="7" width="10.1796875" style="3" customWidth="1"/>
    <col min="8" max="8" width="13.81640625" style="2" customWidth="1"/>
    <col min="9" max="9" width="17.1796875" style="2" customWidth="1"/>
    <col min="10" max="16384" width="8.7265625" style="2"/>
  </cols>
  <sheetData>
    <row r="1" spans="2:9" ht="18.5" x14ac:dyDescent="0.45">
      <c r="B1" s="42" t="s">
        <v>0</v>
      </c>
      <c r="C1" s="1"/>
      <c r="D1" s="1"/>
    </row>
    <row r="2" spans="2:9" ht="18.5" x14ac:dyDescent="0.45">
      <c r="B2" s="43" t="s">
        <v>1</v>
      </c>
      <c r="C2" s="1"/>
      <c r="D2" s="1"/>
    </row>
    <row r="3" spans="2:9" ht="18.5" x14ac:dyDescent="0.45">
      <c r="B3" s="1"/>
      <c r="C3" s="4"/>
    </row>
    <row r="4" spans="2:9" x14ac:dyDescent="0.35">
      <c r="B4" s="3" t="s">
        <v>2</v>
      </c>
      <c r="C4" s="3">
        <v>2026</v>
      </c>
    </row>
    <row r="5" spans="2:9" x14ac:dyDescent="0.35">
      <c r="B5" s="48" t="s">
        <v>3</v>
      </c>
      <c r="C5" s="5">
        <v>1.243716</v>
      </c>
      <c r="D5" s="24" t="s">
        <v>4</v>
      </c>
    </row>
    <row r="6" spans="2:9" x14ac:dyDescent="0.35">
      <c r="B6" s="48" t="s">
        <v>5</v>
      </c>
      <c r="C6" s="3">
        <f>ROUND(28400000*1/(9500000000/611)*C5,3)</f>
        <v>2.2719999999999998</v>
      </c>
      <c r="D6" s="24" t="s">
        <v>6</v>
      </c>
    </row>
    <row r="7" spans="2:9" x14ac:dyDescent="0.35">
      <c r="B7" s="3" t="s">
        <v>7</v>
      </c>
      <c r="C7" s="6">
        <v>175000</v>
      </c>
      <c r="D7" s="24" t="s">
        <v>8</v>
      </c>
    </row>
    <row r="8" spans="2:9" x14ac:dyDescent="0.35">
      <c r="B8" s="3" t="s">
        <v>9</v>
      </c>
      <c r="C8" s="7">
        <v>6.2E-2</v>
      </c>
      <c r="D8" s="8"/>
    </row>
    <row r="9" spans="2:9" ht="15" thickBot="1" x14ac:dyDescent="0.4"/>
    <row r="10" spans="2:9" ht="29" x14ac:dyDescent="0.35">
      <c r="B10" s="27" t="s">
        <v>10</v>
      </c>
      <c r="C10" s="28" t="s">
        <v>11</v>
      </c>
      <c r="D10" s="28" t="s">
        <v>12</v>
      </c>
      <c r="E10" s="28" t="s">
        <v>13</v>
      </c>
      <c r="F10" s="28" t="s">
        <v>14</v>
      </c>
      <c r="G10" s="28" t="s">
        <v>15</v>
      </c>
      <c r="H10" s="28" t="s">
        <v>16</v>
      </c>
      <c r="I10" s="29" t="s">
        <v>17</v>
      </c>
    </row>
    <row r="11" spans="2:9" x14ac:dyDescent="0.35">
      <c r="B11" s="30">
        <v>2029</v>
      </c>
      <c r="C11" s="41"/>
      <c r="D11" s="5">
        <v>2</v>
      </c>
      <c r="E11" s="22">
        <f>D11*$C$7</f>
        <v>350000</v>
      </c>
      <c r="F11" s="3">
        <f>B11-$C$4</f>
        <v>3</v>
      </c>
      <c r="G11" s="10">
        <f>1/(1+$C$8)^F11</f>
        <v>0.83488459901137235</v>
      </c>
      <c r="H11" s="11">
        <f>ROUND(C11*E11*G11,0)</f>
        <v>0</v>
      </c>
      <c r="I11" s="31">
        <f>ROUND((C11+$C$6)*E11*G11,0)</f>
        <v>663900</v>
      </c>
    </row>
    <row r="12" spans="2:9" x14ac:dyDescent="0.35">
      <c r="B12" s="30">
        <v>2030</v>
      </c>
      <c r="C12" s="32">
        <f>$C$11</f>
        <v>0</v>
      </c>
      <c r="D12" s="5">
        <v>6</v>
      </c>
      <c r="E12" s="22">
        <f t="shared" ref="E12:E16" si="0">D12*$C$7</f>
        <v>1050000</v>
      </c>
      <c r="F12" s="3">
        <f t="shared" ref="F12:F16" si="1">B12-$C$4</f>
        <v>4</v>
      </c>
      <c r="G12" s="10">
        <f t="shared" ref="G12:G16" si="2">1/(1+$C$8)^F12</f>
        <v>0.78614369021786468</v>
      </c>
      <c r="H12" s="11">
        <f>ROUND(C12*E12*G12,0)</f>
        <v>0</v>
      </c>
      <c r="I12" s="31">
        <f t="shared" ref="I12:I16" si="3">ROUND((C12+$C$6)*E12*G12,0)</f>
        <v>1875424</v>
      </c>
    </row>
    <row r="13" spans="2:9" x14ac:dyDescent="0.35">
      <c r="B13" s="30">
        <v>2031</v>
      </c>
      <c r="C13" s="32">
        <f t="shared" ref="C13:C16" si="4">$C$11</f>
        <v>0</v>
      </c>
      <c r="D13" s="5">
        <v>6</v>
      </c>
      <c r="E13" s="22">
        <f t="shared" si="0"/>
        <v>1050000</v>
      </c>
      <c r="F13" s="3">
        <f t="shared" si="1"/>
        <v>5</v>
      </c>
      <c r="G13" s="10">
        <f t="shared" si="2"/>
        <v>0.74024829587369556</v>
      </c>
      <c r="H13" s="11">
        <f t="shared" ref="H13:H16" si="5">ROUND(C13*E13*G13,0)</f>
        <v>0</v>
      </c>
      <c r="I13" s="31">
        <f t="shared" si="3"/>
        <v>1765936</v>
      </c>
    </row>
    <row r="14" spans="2:9" x14ac:dyDescent="0.35">
      <c r="B14" s="30">
        <v>2032</v>
      </c>
      <c r="C14" s="32">
        <f t="shared" si="4"/>
        <v>0</v>
      </c>
      <c r="D14" s="5">
        <v>2</v>
      </c>
      <c r="E14" s="22">
        <f t="shared" si="0"/>
        <v>350000</v>
      </c>
      <c r="F14" s="3">
        <f t="shared" si="1"/>
        <v>6</v>
      </c>
      <c r="G14" s="10">
        <f t="shared" si="2"/>
        <v>0.69703229366637998</v>
      </c>
      <c r="H14" s="11">
        <f t="shared" si="5"/>
        <v>0</v>
      </c>
      <c r="I14" s="31">
        <f t="shared" si="3"/>
        <v>554280</v>
      </c>
    </row>
    <row r="15" spans="2:9" x14ac:dyDescent="0.35">
      <c r="B15" s="30">
        <v>2033</v>
      </c>
      <c r="C15" s="32">
        <f t="shared" si="4"/>
        <v>0</v>
      </c>
      <c r="D15" s="5">
        <v>6</v>
      </c>
      <c r="E15" s="22">
        <f t="shared" si="0"/>
        <v>1050000</v>
      </c>
      <c r="F15" s="3">
        <f t="shared" si="1"/>
        <v>7</v>
      </c>
      <c r="G15" s="10">
        <f t="shared" si="2"/>
        <v>0.65633925957286254</v>
      </c>
      <c r="H15" s="11">
        <f t="shared" si="5"/>
        <v>0</v>
      </c>
      <c r="I15" s="31">
        <f t="shared" si="3"/>
        <v>1565763</v>
      </c>
    </row>
    <row r="16" spans="2:9" x14ac:dyDescent="0.35">
      <c r="B16" s="33">
        <v>2034</v>
      </c>
      <c r="C16" s="26">
        <f t="shared" si="4"/>
        <v>0</v>
      </c>
      <c r="D16" s="13">
        <v>15</v>
      </c>
      <c r="E16" s="14">
        <f t="shared" si="0"/>
        <v>2625000</v>
      </c>
      <c r="F16" s="12">
        <f t="shared" si="1"/>
        <v>8</v>
      </c>
      <c r="G16" s="15">
        <f t="shared" si="2"/>
        <v>0.61802190166936199</v>
      </c>
      <c r="H16" s="16">
        <f t="shared" si="5"/>
        <v>0</v>
      </c>
      <c r="I16" s="34">
        <f t="shared" si="3"/>
        <v>3685883</v>
      </c>
    </row>
    <row r="17" spans="2:9" ht="15" thickBot="1" x14ac:dyDescent="0.4">
      <c r="B17" s="35" t="s">
        <v>18</v>
      </c>
      <c r="C17" s="36"/>
      <c r="D17" s="37">
        <f>SUM(D11:D16)</f>
        <v>37</v>
      </c>
      <c r="E17" s="38">
        <f>SUM(E11:E16)</f>
        <v>6475000</v>
      </c>
      <c r="F17" s="39"/>
      <c r="G17" s="39"/>
      <c r="H17" s="38">
        <f>SUM(H11:H16)</f>
        <v>0</v>
      </c>
      <c r="I17" s="40">
        <f>SUM(I11:I16)</f>
        <v>10111186</v>
      </c>
    </row>
    <row r="18" spans="2:9" x14ac:dyDescent="0.35">
      <c r="B18" s="4"/>
      <c r="D18" s="4"/>
      <c r="E18" s="17"/>
      <c r="F18" s="6"/>
      <c r="G18" s="6"/>
      <c r="H18" s="17"/>
      <c r="I18" s="17"/>
    </row>
    <row r="19" spans="2:9" ht="15" thickBot="1" x14ac:dyDescent="0.4">
      <c r="B19" s="4"/>
      <c r="D19" s="4"/>
      <c r="E19" s="17"/>
      <c r="F19" s="6"/>
      <c r="G19" s="6"/>
      <c r="H19" s="17"/>
      <c r="I19" s="17"/>
    </row>
    <row r="20" spans="2:9" ht="29" x14ac:dyDescent="0.35">
      <c r="B20" s="27" t="s">
        <v>19</v>
      </c>
      <c r="C20" s="28" t="s">
        <v>11</v>
      </c>
      <c r="D20" s="28" t="s">
        <v>12</v>
      </c>
      <c r="E20" s="28" t="s">
        <v>13</v>
      </c>
      <c r="F20" s="28" t="s">
        <v>14</v>
      </c>
      <c r="G20" s="28" t="s">
        <v>15</v>
      </c>
      <c r="H20" s="28" t="s">
        <v>16</v>
      </c>
      <c r="I20" s="29" t="s">
        <v>17</v>
      </c>
    </row>
    <row r="21" spans="2:9" x14ac:dyDescent="0.35">
      <c r="B21" s="30">
        <v>2029</v>
      </c>
      <c r="C21" s="41"/>
      <c r="D21" s="5">
        <v>2</v>
      </c>
      <c r="E21" s="22">
        <f>D21*$C$7</f>
        <v>350000</v>
      </c>
      <c r="F21" s="3">
        <f>B21-$C$4</f>
        <v>3</v>
      </c>
      <c r="G21" s="10">
        <f>1/(1+$C$8)^F21</f>
        <v>0.83488459901137235</v>
      </c>
      <c r="H21" s="11">
        <f>ROUND(C21*E21*G21,0)</f>
        <v>0</v>
      </c>
      <c r="I21" s="31">
        <f>ROUND((C21+$C$6)*E21*G21,0)</f>
        <v>663900</v>
      </c>
    </row>
    <row r="22" spans="2:9" x14ac:dyDescent="0.35">
      <c r="B22" s="30">
        <v>2030</v>
      </c>
      <c r="C22" s="32">
        <f>$C$21</f>
        <v>0</v>
      </c>
      <c r="D22" s="5">
        <v>6</v>
      </c>
      <c r="E22" s="22">
        <f t="shared" ref="E22:E25" si="6">D22*$C$7</f>
        <v>1050000</v>
      </c>
      <c r="F22" s="3">
        <f t="shared" ref="F22:F25" si="7">B22-$C$4</f>
        <v>4</v>
      </c>
      <c r="G22" s="10">
        <f t="shared" ref="G22:G25" si="8">1/(1+$C$8)^F22</f>
        <v>0.78614369021786468</v>
      </c>
      <c r="H22" s="11">
        <f>ROUND(C22*E22*G22,0)</f>
        <v>0</v>
      </c>
      <c r="I22" s="31">
        <f t="shared" ref="I22:I25" si="9">ROUND((C22+$C$6)*E22*G22,0)</f>
        <v>1875424</v>
      </c>
    </row>
    <row r="23" spans="2:9" x14ac:dyDescent="0.35">
      <c r="B23" s="30">
        <v>2031</v>
      </c>
      <c r="C23" s="32">
        <f t="shared" ref="C23:C25" si="10">$C$21</f>
        <v>0</v>
      </c>
      <c r="D23" s="5">
        <v>6</v>
      </c>
      <c r="E23" s="22">
        <f t="shared" si="6"/>
        <v>1050000</v>
      </c>
      <c r="F23" s="3">
        <f t="shared" si="7"/>
        <v>5</v>
      </c>
      <c r="G23" s="10">
        <f t="shared" si="8"/>
        <v>0.74024829587369556</v>
      </c>
      <c r="H23" s="11">
        <f t="shared" ref="H23:H25" si="11">ROUND(C23*E23*G23,0)</f>
        <v>0</v>
      </c>
      <c r="I23" s="31">
        <f t="shared" si="9"/>
        <v>1765936</v>
      </c>
    </row>
    <row r="24" spans="2:9" x14ac:dyDescent="0.35">
      <c r="B24" s="30">
        <v>2032</v>
      </c>
      <c r="C24" s="32">
        <f t="shared" si="10"/>
        <v>0</v>
      </c>
      <c r="D24" s="5">
        <v>2</v>
      </c>
      <c r="E24" s="22">
        <f t="shared" si="6"/>
        <v>350000</v>
      </c>
      <c r="F24" s="3">
        <f t="shared" si="7"/>
        <v>6</v>
      </c>
      <c r="G24" s="10">
        <f t="shared" si="8"/>
        <v>0.69703229366637998</v>
      </c>
      <c r="H24" s="11">
        <f t="shared" si="11"/>
        <v>0</v>
      </c>
      <c r="I24" s="31">
        <f t="shared" si="9"/>
        <v>554280</v>
      </c>
    </row>
    <row r="25" spans="2:9" x14ac:dyDescent="0.35">
      <c r="B25" s="33">
        <v>2033</v>
      </c>
      <c r="C25" s="26">
        <f t="shared" si="10"/>
        <v>0</v>
      </c>
      <c r="D25" s="13">
        <v>6</v>
      </c>
      <c r="E25" s="14">
        <f t="shared" si="6"/>
        <v>1050000</v>
      </c>
      <c r="F25" s="12">
        <f t="shared" si="7"/>
        <v>7</v>
      </c>
      <c r="G25" s="15">
        <f t="shared" si="8"/>
        <v>0.65633925957286254</v>
      </c>
      <c r="H25" s="16">
        <f t="shared" si="11"/>
        <v>0</v>
      </c>
      <c r="I25" s="34">
        <f t="shared" si="9"/>
        <v>1565763</v>
      </c>
    </row>
    <row r="26" spans="2:9" ht="15" thickBot="1" x14ac:dyDescent="0.4">
      <c r="B26" s="35" t="s">
        <v>18</v>
      </c>
      <c r="C26" s="36"/>
      <c r="D26" s="37">
        <f>SUM(D21:D25)</f>
        <v>22</v>
      </c>
      <c r="E26" s="38">
        <f>SUM(E21:E25)</f>
        <v>3850000</v>
      </c>
      <c r="F26" s="39"/>
      <c r="G26" s="39"/>
      <c r="H26" s="38">
        <f>SUM(H21:H25)</f>
        <v>0</v>
      </c>
      <c r="I26" s="40">
        <f>SUM(I21:I25)</f>
        <v>6425303</v>
      </c>
    </row>
    <row r="27" spans="2:9" x14ac:dyDescent="0.35">
      <c r="E27" s="18"/>
      <c r="G27" s="19"/>
      <c r="H27" s="20"/>
      <c r="I27" s="20"/>
    </row>
    <row r="28" spans="2:9" ht="15" thickBot="1" x14ac:dyDescent="0.4">
      <c r="B28" s="3"/>
      <c r="C28" s="21"/>
      <c r="D28" s="21"/>
      <c r="E28" s="9"/>
      <c r="G28" s="10"/>
      <c r="H28" s="11"/>
      <c r="I28" s="11"/>
    </row>
    <row r="29" spans="2:9" ht="29" x14ac:dyDescent="0.35">
      <c r="B29" s="27" t="s">
        <v>20</v>
      </c>
      <c r="C29" s="28" t="s">
        <v>11</v>
      </c>
      <c r="D29" s="28" t="s">
        <v>12</v>
      </c>
      <c r="E29" s="28" t="s">
        <v>13</v>
      </c>
      <c r="F29" s="28" t="s">
        <v>14</v>
      </c>
      <c r="G29" s="28" t="s">
        <v>15</v>
      </c>
      <c r="H29" s="28" t="s">
        <v>16</v>
      </c>
      <c r="I29" s="29" t="s">
        <v>17</v>
      </c>
    </row>
    <row r="30" spans="2:9" x14ac:dyDescent="0.35">
      <c r="B30" s="30">
        <v>2029</v>
      </c>
      <c r="C30" s="41"/>
      <c r="D30" s="5">
        <v>2</v>
      </c>
      <c r="E30" s="22">
        <f>D30*$C$7</f>
        <v>350000</v>
      </c>
      <c r="F30" s="3">
        <f>B30-$C$4</f>
        <v>3</v>
      </c>
      <c r="G30" s="10">
        <f>1/(1+$C$8)^F30</f>
        <v>0.83488459901137235</v>
      </c>
      <c r="H30" s="11">
        <f>ROUND(C30*E30*G30,0)</f>
        <v>0</v>
      </c>
      <c r="I30" s="31">
        <f>ROUND((C30+$C$6)*E30*G30,0)</f>
        <v>663900</v>
      </c>
    </row>
    <row r="31" spans="2:9" x14ac:dyDescent="0.35">
      <c r="B31" s="30">
        <v>2030</v>
      </c>
      <c r="C31" s="32">
        <f>$C$30</f>
        <v>0</v>
      </c>
      <c r="D31" s="5">
        <v>6</v>
      </c>
      <c r="E31" s="22">
        <f t="shared" ref="E31:E33" si="12">D31*$C$7</f>
        <v>1050000</v>
      </c>
      <c r="F31" s="3">
        <f t="shared" ref="F31:F33" si="13">B31-$C$4</f>
        <v>4</v>
      </c>
      <c r="G31" s="10">
        <f t="shared" ref="G31:G33" si="14">1/(1+$C$8)^F31</f>
        <v>0.78614369021786468</v>
      </c>
      <c r="H31" s="11">
        <f t="shared" ref="H31:H33" si="15">ROUND(C31*E31*G31,0)</f>
        <v>0</v>
      </c>
      <c r="I31" s="31">
        <f t="shared" ref="I31:I33" si="16">ROUND((C31+$C$6)*E31*G31,0)</f>
        <v>1875424</v>
      </c>
    </row>
    <row r="32" spans="2:9" x14ac:dyDescent="0.35">
      <c r="B32" s="30">
        <v>2031</v>
      </c>
      <c r="C32" s="32">
        <f t="shared" ref="C32:C33" si="17">$C$30</f>
        <v>0</v>
      </c>
      <c r="D32" s="5">
        <v>6</v>
      </c>
      <c r="E32" s="22">
        <f t="shared" si="12"/>
        <v>1050000</v>
      </c>
      <c r="F32" s="3">
        <f t="shared" si="13"/>
        <v>5</v>
      </c>
      <c r="G32" s="10">
        <f t="shared" si="14"/>
        <v>0.74024829587369556</v>
      </c>
      <c r="H32" s="11">
        <f t="shared" si="15"/>
        <v>0</v>
      </c>
      <c r="I32" s="31">
        <f t="shared" si="16"/>
        <v>1765936</v>
      </c>
    </row>
    <row r="33" spans="2:9" x14ac:dyDescent="0.35">
      <c r="B33" s="33">
        <v>2032</v>
      </c>
      <c r="C33" s="26">
        <f t="shared" si="17"/>
        <v>0</v>
      </c>
      <c r="D33" s="13">
        <v>2</v>
      </c>
      <c r="E33" s="14">
        <f t="shared" si="12"/>
        <v>350000</v>
      </c>
      <c r="F33" s="12">
        <f t="shared" si="13"/>
        <v>6</v>
      </c>
      <c r="G33" s="15">
        <f t="shared" si="14"/>
        <v>0.69703229366637998</v>
      </c>
      <c r="H33" s="16">
        <f t="shared" si="15"/>
        <v>0</v>
      </c>
      <c r="I33" s="34">
        <f t="shared" si="16"/>
        <v>554280</v>
      </c>
    </row>
    <row r="34" spans="2:9" ht="15" thickBot="1" x14ac:dyDescent="0.4">
      <c r="B34" s="35" t="s">
        <v>18</v>
      </c>
      <c r="C34" s="36"/>
      <c r="D34" s="37">
        <f>SUM(D30:D33)</f>
        <v>16</v>
      </c>
      <c r="E34" s="38">
        <f>SUM(E30:E33)</f>
        <v>2800000</v>
      </c>
      <c r="F34" s="39"/>
      <c r="G34" s="39"/>
      <c r="H34" s="38">
        <f>SUM(H30:H33)</f>
        <v>0</v>
      </c>
      <c r="I34" s="40">
        <f>SUM(I30:I33)</f>
        <v>4859540</v>
      </c>
    </row>
    <row r="36" spans="2:9" ht="15" thickBot="1" x14ac:dyDescent="0.4"/>
    <row r="37" spans="2:9" ht="29" x14ac:dyDescent="0.35">
      <c r="B37" s="27" t="s">
        <v>21</v>
      </c>
      <c r="C37" s="28" t="s">
        <v>11</v>
      </c>
      <c r="D37" s="28" t="s">
        <v>12</v>
      </c>
      <c r="E37" s="28" t="s">
        <v>13</v>
      </c>
      <c r="F37" s="28" t="s">
        <v>14</v>
      </c>
      <c r="G37" s="28" t="s">
        <v>15</v>
      </c>
      <c r="H37" s="28" t="s">
        <v>16</v>
      </c>
      <c r="I37" s="29" t="s">
        <v>17</v>
      </c>
    </row>
    <row r="38" spans="2:9" x14ac:dyDescent="0.35">
      <c r="B38" s="30">
        <v>2029</v>
      </c>
      <c r="C38" s="41"/>
      <c r="D38" s="5">
        <v>2</v>
      </c>
      <c r="E38" s="22">
        <f>D38*$C$7</f>
        <v>350000</v>
      </c>
      <c r="F38" s="3">
        <f>B38-$C$4</f>
        <v>3</v>
      </c>
      <c r="G38" s="10">
        <f>1/(1+$C$8)^F38</f>
        <v>0.83488459901137235</v>
      </c>
      <c r="H38" s="11">
        <f>ROUND(C38*E38*G38,0)</f>
        <v>0</v>
      </c>
      <c r="I38" s="31">
        <f>ROUND((C38+$C$6)*E38*G38,0)</f>
        <v>663900</v>
      </c>
    </row>
    <row r="39" spans="2:9" x14ac:dyDescent="0.35">
      <c r="B39" s="30">
        <v>2030</v>
      </c>
      <c r="C39" s="32">
        <f>$C$38</f>
        <v>0</v>
      </c>
      <c r="D39" s="5">
        <v>6</v>
      </c>
      <c r="E39" s="22">
        <f t="shared" ref="E39:E40" si="18">D39*$C$7</f>
        <v>1050000</v>
      </c>
      <c r="F39" s="3">
        <f t="shared" ref="F39:F40" si="19">B39-$C$4</f>
        <v>4</v>
      </c>
      <c r="G39" s="10">
        <f t="shared" ref="G39:G40" si="20">1/(1+$C$8)^F39</f>
        <v>0.78614369021786468</v>
      </c>
      <c r="H39" s="11">
        <f t="shared" ref="H39:H40" si="21">ROUND(C39*E39*G39,0)</f>
        <v>0</v>
      </c>
      <c r="I39" s="31">
        <f t="shared" ref="I39:I40" si="22">ROUND((C39+$C$6)*E39*G39,0)</f>
        <v>1875424</v>
      </c>
    </row>
    <row r="40" spans="2:9" x14ac:dyDescent="0.35">
      <c r="B40" s="33">
        <v>2031</v>
      </c>
      <c r="C40" s="26">
        <f>$C$38</f>
        <v>0</v>
      </c>
      <c r="D40" s="13">
        <v>6</v>
      </c>
      <c r="E40" s="14">
        <f t="shared" si="18"/>
        <v>1050000</v>
      </c>
      <c r="F40" s="12">
        <f t="shared" si="19"/>
        <v>5</v>
      </c>
      <c r="G40" s="15">
        <f t="shared" si="20"/>
        <v>0.74024829587369556</v>
      </c>
      <c r="H40" s="16">
        <f t="shared" si="21"/>
        <v>0</v>
      </c>
      <c r="I40" s="34">
        <f t="shared" si="22"/>
        <v>1765936</v>
      </c>
    </row>
    <row r="41" spans="2:9" ht="15" thickBot="1" x14ac:dyDescent="0.4">
      <c r="B41" s="35" t="s">
        <v>18</v>
      </c>
      <c r="C41" s="36"/>
      <c r="D41" s="37">
        <f>SUM(D38:D40)</f>
        <v>14</v>
      </c>
      <c r="E41" s="38">
        <f>SUM(E38:E40)</f>
        <v>2450000</v>
      </c>
      <c r="F41" s="39"/>
      <c r="G41" s="39"/>
      <c r="H41" s="38">
        <f>SUM(H38:H40)</f>
        <v>0</v>
      </c>
      <c r="I41" s="40">
        <f>SUM(I38:I40)</f>
        <v>4305260</v>
      </c>
    </row>
    <row r="43" spans="2:9" ht="15" thickBot="1" x14ac:dyDescent="0.4"/>
    <row r="44" spans="2:9" ht="29" x14ac:dyDescent="0.35">
      <c r="B44" s="27" t="s">
        <v>22</v>
      </c>
      <c r="C44" s="28" t="s">
        <v>11</v>
      </c>
      <c r="D44" s="28" t="s">
        <v>12</v>
      </c>
      <c r="E44" s="28" t="s">
        <v>13</v>
      </c>
      <c r="F44" s="28" t="s">
        <v>14</v>
      </c>
      <c r="G44" s="28" t="s">
        <v>15</v>
      </c>
      <c r="H44" s="28" t="s">
        <v>16</v>
      </c>
      <c r="I44" s="29" t="s">
        <v>17</v>
      </c>
    </row>
    <row r="45" spans="2:9" x14ac:dyDescent="0.35">
      <c r="B45" s="30">
        <v>2029</v>
      </c>
      <c r="C45" s="41"/>
      <c r="D45" s="5">
        <v>2</v>
      </c>
      <c r="E45" s="22">
        <f>D45*$C$7</f>
        <v>350000</v>
      </c>
      <c r="F45" s="3">
        <f>B45-$C$4</f>
        <v>3</v>
      </c>
      <c r="G45" s="10">
        <f>1/(1+$C$8)^F45</f>
        <v>0.83488459901137235</v>
      </c>
      <c r="H45" s="11">
        <f>ROUND(C45*E45*G45,0)</f>
        <v>0</v>
      </c>
      <c r="I45" s="31">
        <f>ROUND((C45+$C$6)*E45*G45,0)</f>
        <v>663900</v>
      </c>
    </row>
    <row r="46" spans="2:9" x14ac:dyDescent="0.35">
      <c r="B46" s="30">
        <v>2030</v>
      </c>
      <c r="C46" s="32">
        <f>$C$45</f>
        <v>0</v>
      </c>
      <c r="D46" s="5">
        <v>2</v>
      </c>
      <c r="E46" s="22">
        <f t="shared" ref="E46:E50" si="23">D46*$C$7</f>
        <v>350000</v>
      </c>
      <c r="F46" s="3">
        <f t="shared" ref="F46:F50" si="24">B46-$C$4</f>
        <v>4</v>
      </c>
      <c r="G46" s="10">
        <f t="shared" ref="G46:G50" si="25">1/(1+$C$8)^F46</f>
        <v>0.78614369021786468</v>
      </c>
      <c r="H46" s="11">
        <f t="shared" ref="H46:H50" si="26">ROUND(C46*E46*G46,0)</f>
        <v>0</v>
      </c>
      <c r="I46" s="31">
        <f t="shared" ref="I46:I50" si="27">ROUND((C46+$C$6)*E46*G46,0)</f>
        <v>625141</v>
      </c>
    </row>
    <row r="47" spans="2:9" x14ac:dyDescent="0.35">
      <c r="B47" s="30">
        <v>2031</v>
      </c>
      <c r="C47" s="32">
        <f t="shared" ref="C47:C50" si="28">$C$45</f>
        <v>0</v>
      </c>
      <c r="D47" s="5">
        <v>2</v>
      </c>
      <c r="E47" s="22">
        <f t="shared" si="23"/>
        <v>350000</v>
      </c>
      <c r="F47" s="3">
        <f t="shared" si="24"/>
        <v>5</v>
      </c>
      <c r="G47" s="10">
        <f t="shared" si="25"/>
        <v>0.74024829587369556</v>
      </c>
      <c r="H47" s="11">
        <f t="shared" si="26"/>
        <v>0</v>
      </c>
      <c r="I47" s="31">
        <f t="shared" si="27"/>
        <v>588645</v>
      </c>
    </row>
    <row r="48" spans="2:9" x14ac:dyDescent="0.35">
      <c r="B48" s="30">
        <v>2032</v>
      </c>
      <c r="C48" s="32">
        <f t="shared" si="28"/>
        <v>0</v>
      </c>
      <c r="D48" s="5">
        <v>2</v>
      </c>
      <c r="E48" s="22">
        <f t="shared" si="23"/>
        <v>350000</v>
      </c>
      <c r="F48" s="3">
        <f t="shared" si="24"/>
        <v>6</v>
      </c>
      <c r="G48" s="10">
        <f t="shared" si="25"/>
        <v>0.69703229366637998</v>
      </c>
      <c r="H48" s="11">
        <f t="shared" si="26"/>
        <v>0</v>
      </c>
      <c r="I48" s="31">
        <f t="shared" si="27"/>
        <v>554280</v>
      </c>
    </row>
    <row r="49" spans="2:9" x14ac:dyDescent="0.35">
      <c r="B49" s="30">
        <v>2033</v>
      </c>
      <c r="C49" s="32">
        <f t="shared" si="28"/>
        <v>0</v>
      </c>
      <c r="D49" s="5">
        <v>2</v>
      </c>
      <c r="E49" s="22">
        <f t="shared" si="23"/>
        <v>350000</v>
      </c>
      <c r="F49" s="3">
        <f t="shared" si="24"/>
        <v>7</v>
      </c>
      <c r="G49" s="10">
        <f t="shared" si="25"/>
        <v>0.65633925957286254</v>
      </c>
      <c r="H49" s="11">
        <f t="shared" si="26"/>
        <v>0</v>
      </c>
      <c r="I49" s="31">
        <f t="shared" si="27"/>
        <v>521921</v>
      </c>
    </row>
    <row r="50" spans="2:9" x14ac:dyDescent="0.35">
      <c r="B50" s="33">
        <v>2034</v>
      </c>
      <c r="C50" s="26">
        <f t="shared" si="28"/>
        <v>0</v>
      </c>
      <c r="D50" s="13">
        <v>2</v>
      </c>
      <c r="E50" s="14">
        <f t="shared" si="23"/>
        <v>350000</v>
      </c>
      <c r="F50" s="12">
        <f t="shared" si="24"/>
        <v>8</v>
      </c>
      <c r="G50" s="15">
        <f t="shared" si="25"/>
        <v>0.61802190166936199</v>
      </c>
      <c r="H50" s="16">
        <f t="shared" si="26"/>
        <v>0</v>
      </c>
      <c r="I50" s="34">
        <f t="shared" si="27"/>
        <v>491451</v>
      </c>
    </row>
    <row r="51" spans="2:9" ht="15" thickBot="1" x14ac:dyDescent="0.4">
      <c r="B51" s="35" t="s">
        <v>23</v>
      </c>
      <c r="C51" s="36"/>
      <c r="D51" s="37">
        <f>SUM(D45:D50)</f>
        <v>12</v>
      </c>
      <c r="E51" s="38">
        <f>SUM(E45:E50)</f>
        <v>2100000</v>
      </c>
      <c r="F51" s="39"/>
      <c r="G51" s="39"/>
      <c r="H51" s="38">
        <f>SUM(H45:H50)</f>
        <v>0</v>
      </c>
      <c r="I51" s="40">
        <f>SUM(I45:I50)</f>
        <v>3445338</v>
      </c>
    </row>
    <row r="53" spans="2:9" ht="15" thickBot="1" x14ac:dyDescent="0.4"/>
    <row r="54" spans="2:9" ht="29" x14ac:dyDescent="0.35">
      <c r="B54" s="27" t="s">
        <v>24</v>
      </c>
      <c r="C54" s="28" t="s">
        <v>11</v>
      </c>
      <c r="D54" s="28" t="s">
        <v>12</v>
      </c>
      <c r="E54" s="28" t="s">
        <v>13</v>
      </c>
      <c r="F54" s="28" t="s">
        <v>14</v>
      </c>
      <c r="G54" s="28" t="s">
        <v>15</v>
      </c>
      <c r="H54" s="28" t="s">
        <v>16</v>
      </c>
      <c r="I54" s="29" t="s">
        <v>17</v>
      </c>
    </row>
    <row r="55" spans="2:9" x14ac:dyDescent="0.35">
      <c r="B55" s="30">
        <v>2029</v>
      </c>
      <c r="C55" s="41"/>
      <c r="D55" s="5">
        <v>2</v>
      </c>
      <c r="E55" s="22">
        <f>D55*$C$7</f>
        <v>350000</v>
      </c>
      <c r="F55" s="3">
        <f>B55-$C$4</f>
        <v>3</v>
      </c>
      <c r="G55" s="10">
        <f>1/(1+$C$8)^F55</f>
        <v>0.83488459901137235</v>
      </c>
      <c r="H55" s="11">
        <f>ROUND(C55*E55*G55,0)</f>
        <v>0</v>
      </c>
      <c r="I55" s="31">
        <f>ROUND((C55+$C$6)*E55*G55,0)</f>
        <v>663900</v>
      </c>
    </row>
    <row r="56" spans="2:9" x14ac:dyDescent="0.35">
      <c r="B56" s="33">
        <v>2030</v>
      </c>
      <c r="C56" s="26">
        <f>$C$55</f>
        <v>0</v>
      </c>
      <c r="D56" s="13">
        <v>6</v>
      </c>
      <c r="E56" s="14">
        <f t="shared" ref="E56" si="29">D56*$C$7</f>
        <v>1050000</v>
      </c>
      <c r="F56" s="12">
        <f t="shared" ref="F56" si="30">B56-$C$4</f>
        <v>4</v>
      </c>
      <c r="G56" s="15">
        <f t="shared" ref="G56" si="31">1/(1+$C$8)^F56</f>
        <v>0.78614369021786468</v>
      </c>
      <c r="H56" s="16">
        <f t="shared" ref="H56" si="32">ROUND(C56*E56*G56,0)</f>
        <v>0</v>
      </c>
      <c r="I56" s="34">
        <f t="shared" ref="I56" si="33">ROUND((C56+$C$6)*E56*G56,0)</f>
        <v>1875424</v>
      </c>
    </row>
    <row r="57" spans="2:9" ht="15" thickBot="1" x14ac:dyDescent="0.4">
      <c r="B57" s="35" t="s">
        <v>18</v>
      </c>
      <c r="C57" s="36"/>
      <c r="D57" s="37">
        <f>SUM(D55:D56)</f>
        <v>8</v>
      </c>
      <c r="E57" s="38">
        <f>SUM(E55:E56)</f>
        <v>1400000</v>
      </c>
      <c r="F57" s="39"/>
      <c r="G57" s="39"/>
      <c r="H57" s="38">
        <f>SUM(H55:H56)</f>
        <v>0</v>
      </c>
      <c r="I57" s="40">
        <f>SUM(I55:I56)</f>
        <v>2539324</v>
      </c>
    </row>
    <row r="59" spans="2:9" ht="15" thickBot="1" x14ac:dyDescent="0.4"/>
    <row r="60" spans="2:9" ht="29" x14ac:dyDescent="0.35">
      <c r="B60" s="27" t="s">
        <v>25</v>
      </c>
      <c r="C60" s="28" t="s">
        <v>11</v>
      </c>
      <c r="D60" s="28" t="s">
        <v>12</v>
      </c>
      <c r="E60" s="28" t="s">
        <v>13</v>
      </c>
      <c r="F60" s="28" t="s">
        <v>14</v>
      </c>
      <c r="G60" s="28" t="s">
        <v>15</v>
      </c>
      <c r="H60" s="28" t="s">
        <v>16</v>
      </c>
      <c r="I60" s="29" t="s">
        <v>17</v>
      </c>
    </row>
    <row r="61" spans="2:9" x14ac:dyDescent="0.35">
      <c r="B61" s="33">
        <v>2029</v>
      </c>
      <c r="C61" s="44"/>
      <c r="D61" s="13">
        <v>2</v>
      </c>
      <c r="E61" s="14">
        <f>D61*$C$7</f>
        <v>350000</v>
      </c>
      <c r="F61" s="12">
        <f>B61-$C$4</f>
        <v>3</v>
      </c>
      <c r="G61" s="15">
        <f>1/(1+$C$8)^F61</f>
        <v>0.83488459901137235</v>
      </c>
      <c r="H61" s="16">
        <f>ROUND(C61*E61*G61,0)</f>
        <v>0</v>
      </c>
      <c r="I61" s="34">
        <f>ROUND((C61+$C$6)*E61*G61,0)</f>
        <v>663900</v>
      </c>
    </row>
    <row r="62" spans="2:9" ht="15" thickBot="1" x14ac:dyDescent="0.4">
      <c r="B62" s="35" t="s">
        <v>18</v>
      </c>
      <c r="C62" s="36"/>
      <c r="D62" s="37">
        <f>SUM(D61:D61)</f>
        <v>2</v>
      </c>
      <c r="E62" s="38">
        <f>SUM(E61:E61)</f>
        <v>350000</v>
      </c>
      <c r="F62" s="39"/>
      <c r="G62" s="39"/>
      <c r="H62" s="38">
        <f>SUM(H61:H61)</f>
        <v>0</v>
      </c>
      <c r="I62" s="40">
        <f>SUM(I61:I61)</f>
        <v>663900</v>
      </c>
    </row>
  </sheetData>
  <sheetProtection algorithmName="SHA-512" hashValue="nZ/8cfD9cdfNM6TAh0UWFU2U1UFLR43yUw9XFRY9tBeMe0E4mJIKRDBrWHfkJ82wXzNW5tHnYY2Z4jEaNK5Pag==" saltValue="+FBeY6dfBpPC7lUUKY/Dqw==" spinCount="100000" sheet="1" objects="1" scenarios="1"/>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F0220-55EA-4992-AA83-105C9BAC65CE}">
  <dimension ref="B1:I42"/>
  <sheetViews>
    <sheetView zoomScale="80" zoomScaleNormal="80" workbookViewId="0">
      <selection activeCell="C11" sqref="C11"/>
    </sheetView>
  </sheetViews>
  <sheetFormatPr defaultColWidth="8.7265625" defaultRowHeight="14.5" x14ac:dyDescent="0.35"/>
  <cols>
    <col min="1" max="1" width="3.36328125" style="2" customWidth="1"/>
    <col min="2" max="2" width="23.1796875" style="2" bestFit="1" customWidth="1"/>
    <col min="3" max="3" width="22.1796875" style="2" customWidth="1"/>
    <col min="4" max="4" width="25.7265625" style="2" customWidth="1"/>
    <col min="5" max="5" width="21.453125" style="2" customWidth="1"/>
    <col min="6" max="6" width="13.26953125" style="3" customWidth="1"/>
    <col min="7" max="7" width="10.1796875" style="3" customWidth="1"/>
    <col min="8" max="8" width="13.81640625" style="2" customWidth="1"/>
    <col min="9" max="9" width="14.1796875" style="2" customWidth="1"/>
    <col min="10" max="16384" width="8.7265625" style="2"/>
  </cols>
  <sheetData>
    <row r="1" spans="2:9" ht="18.5" x14ac:dyDescent="0.45">
      <c r="B1" s="42" t="s">
        <v>0</v>
      </c>
      <c r="C1" s="1"/>
      <c r="D1" s="1"/>
      <c r="E1" s="1"/>
    </row>
    <row r="2" spans="2:9" ht="18.5" x14ac:dyDescent="0.45">
      <c r="B2" s="43" t="s">
        <v>1</v>
      </c>
      <c r="C2" s="1"/>
      <c r="D2" s="1"/>
      <c r="E2" s="1"/>
    </row>
    <row r="3" spans="2:9" ht="18.5" x14ac:dyDescent="0.45">
      <c r="B3" s="1"/>
      <c r="C3" s="4"/>
    </row>
    <row r="4" spans="2:9" x14ac:dyDescent="0.35">
      <c r="B4" s="3" t="s">
        <v>2</v>
      </c>
      <c r="C4" s="3">
        <v>2026</v>
      </c>
    </row>
    <row r="5" spans="2:9" x14ac:dyDescent="0.35">
      <c r="B5" s="48" t="s">
        <v>3</v>
      </c>
      <c r="C5" s="5">
        <v>1.243716</v>
      </c>
      <c r="D5" s="24" t="s">
        <v>4</v>
      </c>
      <c r="E5" s="25"/>
    </row>
    <row r="6" spans="2:9" x14ac:dyDescent="0.35">
      <c r="B6" s="48" t="s">
        <v>5</v>
      </c>
      <c r="C6" s="3">
        <f>ROUND(28400000*1/(9500000000/611)*C5,3)</f>
        <v>2.2719999999999998</v>
      </c>
      <c r="D6" s="24" t="s">
        <v>6</v>
      </c>
      <c r="E6" s="25"/>
    </row>
    <row r="7" spans="2:9" x14ac:dyDescent="0.35">
      <c r="B7" s="3" t="s">
        <v>7</v>
      </c>
      <c r="C7" s="6" t="s">
        <v>26</v>
      </c>
      <c r="D7" s="24" t="s">
        <v>8</v>
      </c>
      <c r="E7" s="24"/>
    </row>
    <row r="8" spans="2:9" x14ac:dyDescent="0.35">
      <c r="B8" s="3" t="s">
        <v>9</v>
      </c>
      <c r="C8" s="7">
        <v>6.2E-2</v>
      </c>
      <c r="D8" s="8"/>
      <c r="E8" s="8"/>
    </row>
    <row r="9" spans="2:9" ht="15" thickBot="1" x14ac:dyDescent="0.4"/>
    <row r="10" spans="2:9" ht="29" x14ac:dyDescent="0.35">
      <c r="B10" s="27" t="s">
        <v>27</v>
      </c>
      <c r="C10" s="28" t="s">
        <v>28</v>
      </c>
      <c r="D10" s="28" t="s">
        <v>29</v>
      </c>
      <c r="E10" s="28" t="s">
        <v>30</v>
      </c>
      <c r="F10" s="28" t="s">
        <v>14</v>
      </c>
      <c r="G10" s="28" t="s">
        <v>15</v>
      </c>
      <c r="H10" s="28" t="s">
        <v>16</v>
      </c>
      <c r="I10" s="29" t="s">
        <v>17</v>
      </c>
    </row>
    <row r="11" spans="2:9" x14ac:dyDescent="0.35">
      <c r="B11" s="30">
        <v>2035</v>
      </c>
      <c r="C11" s="41"/>
      <c r="D11" s="45"/>
      <c r="E11" s="49">
        <f>D11*611/1000000000</f>
        <v>0</v>
      </c>
      <c r="F11" s="3">
        <f t="shared" ref="F11:F27" si="0">B11-$C$4</f>
        <v>9</v>
      </c>
      <c r="G11" s="10">
        <f>1/(1+$C$8)^F11</f>
        <v>0.58194152699563273</v>
      </c>
      <c r="H11" s="11">
        <f t="shared" ref="H11:H27" si="1">ROUND(C11*D11*G11,0)</f>
        <v>0</v>
      </c>
      <c r="I11" s="31">
        <f t="shared" ref="I11:I27" si="2">ROUND((C11+$C$6)*D11*G11,0)</f>
        <v>0</v>
      </c>
    </row>
    <row r="12" spans="2:9" x14ac:dyDescent="0.35">
      <c r="B12" s="30">
        <v>2036</v>
      </c>
      <c r="C12" s="32">
        <f>$C$11</f>
        <v>0</v>
      </c>
      <c r="D12" s="46">
        <f>$D$11</f>
        <v>0</v>
      </c>
      <c r="E12" s="50">
        <f t="shared" ref="E12:E27" si="3">D12*611/1000000000</f>
        <v>0</v>
      </c>
      <c r="F12" s="3">
        <f t="shared" si="0"/>
        <v>10</v>
      </c>
      <c r="G12" s="10">
        <f t="shared" ref="G12:G20" si="4">1/(1+$C$8)^F12</f>
        <v>0.54796753954391031</v>
      </c>
      <c r="H12" s="11">
        <f t="shared" si="1"/>
        <v>0</v>
      </c>
      <c r="I12" s="31">
        <f t="shared" si="2"/>
        <v>0</v>
      </c>
    </row>
    <row r="13" spans="2:9" x14ac:dyDescent="0.35">
      <c r="B13" s="30">
        <v>2037</v>
      </c>
      <c r="C13" s="32">
        <f t="shared" ref="C13:C27" si="5">$C$11</f>
        <v>0</v>
      </c>
      <c r="D13" s="46">
        <f t="shared" ref="D13:D27" si="6">$D$11</f>
        <v>0</v>
      </c>
      <c r="E13" s="50">
        <f t="shared" si="3"/>
        <v>0</v>
      </c>
      <c r="F13" s="3">
        <f t="shared" si="0"/>
        <v>11</v>
      </c>
      <c r="G13" s="10">
        <f t="shared" si="4"/>
        <v>0.51597696755547107</v>
      </c>
      <c r="H13" s="11">
        <f t="shared" si="1"/>
        <v>0</v>
      </c>
      <c r="I13" s="31">
        <f t="shared" si="2"/>
        <v>0</v>
      </c>
    </row>
    <row r="14" spans="2:9" x14ac:dyDescent="0.35">
      <c r="B14" s="30">
        <v>2038</v>
      </c>
      <c r="C14" s="32">
        <f t="shared" si="5"/>
        <v>0</v>
      </c>
      <c r="D14" s="46">
        <f t="shared" si="6"/>
        <v>0</v>
      </c>
      <c r="E14" s="50">
        <f t="shared" si="3"/>
        <v>0</v>
      </c>
      <c r="F14" s="3">
        <f t="shared" si="0"/>
        <v>12</v>
      </c>
      <c r="G14" s="10">
        <f t="shared" si="4"/>
        <v>0.48585401841381454</v>
      </c>
      <c r="H14" s="11">
        <f t="shared" si="1"/>
        <v>0</v>
      </c>
      <c r="I14" s="31">
        <f t="shared" si="2"/>
        <v>0</v>
      </c>
    </row>
    <row r="15" spans="2:9" x14ac:dyDescent="0.35">
      <c r="B15" s="30">
        <v>2039</v>
      </c>
      <c r="C15" s="32">
        <f t="shared" si="5"/>
        <v>0</v>
      </c>
      <c r="D15" s="46">
        <f t="shared" si="6"/>
        <v>0</v>
      </c>
      <c r="E15" s="50">
        <f t="shared" si="3"/>
        <v>0</v>
      </c>
      <c r="F15" s="3">
        <f t="shared" si="0"/>
        <v>13</v>
      </c>
      <c r="G15" s="10">
        <f t="shared" si="4"/>
        <v>0.45748965952336595</v>
      </c>
      <c r="H15" s="11">
        <f t="shared" si="1"/>
        <v>0</v>
      </c>
      <c r="I15" s="31">
        <f t="shared" si="2"/>
        <v>0</v>
      </c>
    </row>
    <row r="16" spans="2:9" x14ac:dyDescent="0.35">
      <c r="B16" s="30">
        <v>2040</v>
      </c>
      <c r="C16" s="32">
        <f t="shared" si="5"/>
        <v>0</v>
      </c>
      <c r="D16" s="46">
        <f t="shared" si="6"/>
        <v>0</v>
      </c>
      <c r="E16" s="50">
        <f t="shared" si="3"/>
        <v>0</v>
      </c>
      <c r="F16" s="3">
        <f t="shared" si="0"/>
        <v>14</v>
      </c>
      <c r="G16" s="10">
        <f t="shared" si="4"/>
        <v>0.43078122365665339</v>
      </c>
      <c r="H16" s="11">
        <f t="shared" si="1"/>
        <v>0</v>
      </c>
      <c r="I16" s="31">
        <f t="shared" si="2"/>
        <v>0</v>
      </c>
    </row>
    <row r="17" spans="2:9" x14ac:dyDescent="0.35">
      <c r="B17" s="30">
        <v>2041</v>
      </c>
      <c r="C17" s="32">
        <f t="shared" si="5"/>
        <v>0</v>
      </c>
      <c r="D17" s="46">
        <f t="shared" si="6"/>
        <v>0</v>
      </c>
      <c r="E17" s="50">
        <f t="shared" si="3"/>
        <v>0</v>
      </c>
      <c r="F17" s="3">
        <f t="shared" si="0"/>
        <v>15</v>
      </c>
      <c r="G17" s="10">
        <f t="shared" si="4"/>
        <v>0.40563203734148151</v>
      </c>
      <c r="H17" s="11">
        <f t="shared" si="1"/>
        <v>0</v>
      </c>
      <c r="I17" s="31">
        <f t="shared" si="2"/>
        <v>0</v>
      </c>
    </row>
    <row r="18" spans="2:9" x14ac:dyDescent="0.35">
      <c r="B18" s="30">
        <v>2042</v>
      </c>
      <c r="C18" s="32">
        <f t="shared" si="5"/>
        <v>0</v>
      </c>
      <c r="D18" s="46">
        <f t="shared" si="6"/>
        <v>0</v>
      </c>
      <c r="E18" s="50">
        <f t="shared" si="3"/>
        <v>0</v>
      </c>
      <c r="F18" s="3">
        <f t="shared" si="0"/>
        <v>16</v>
      </c>
      <c r="G18" s="10">
        <f t="shared" si="4"/>
        <v>0.38195107094301456</v>
      </c>
      <c r="H18" s="11">
        <f t="shared" si="1"/>
        <v>0</v>
      </c>
      <c r="I18" s="31">
        <f t="shared" si="2"/>
        <v>0</v>
      </c>
    </row>
    <row r="19" spans="2:9" x14ac:dyDescent="0.35">
      <c r="B19" s="30">
        <v>2043</v>
      </c>
      <c r="C19" s="32">
        <f t="shared" si="5"/>
        <v>0</v>
      </c>
      <c r="D19" s="46">
        <f t="shared" si="6"/>
        <v>0</v>
      </c>
      <c r="E19" s="50">
        <f t="shared" si="3"/>
        <v>0</v>
      </c>
      <c r="F19" s="3">
        <f t="shared" si="0"/>
        <v>17</v>
      </c>
      <c r="G19" s="10">
        <f t="shared" si="4"/>
        <v>0.35965260917421332</v>
      </c>
      <c r="H19" s="11">
        <f t="shared" si="1"/>
        <v>0</v>
      </c>
      <c r="I19" s="31">
        <f t="shared" si="2"/>
        <v>0</v>
      </c>
    </row>
    <row r="20" spans="2:9" x14ac:dyDescent="0.35">
      <c r="B20" s="30">
        <v>2044</v>
      </c>
      <c r="C20" s="32">
        <f t="shared" si="5"/>
        <v>0</v>
      </c>
      <c r="D20" s="46">
        <f t="shared" si="6"/>
        <v>0</v>
      </c>
      <c r="E20" s="50">
        <f t="shared" si="3"/>
        <v>0</v>
      </c>
      <c r="F20" s="3">
        <f t="shared" si="0"/>
        <v>18</v>
      </c>
      <c r="G20" s="10">
        <f t="shared" si="4"/>
        <v>0.33865594084200878</v>
      </c>
      <c r="H20" s="11">
        <f t="shared" si="1"/>
        <v>0</v>
      </c>
      <c r="I20" s="31">
        <f t="shared" si="2"/>
        <v>0</v>
      </c>
    </row>
    <row r="21" spans="2:9" x14ac:dyDescent="0.35">
      <c r="B21" s="30">
        <v>2045</v>
      </c>
      <c r="C21" s="32">
        <f t="shared" si="5"/>
        <v>0</v>
      </c>
      <c r="D21" s="46">
        <f t="shared" si="6"/>
        <v>0</v>
      </c>
      <c r="E21" s="50">
        <f t="shared" si="3"/>
        <v>0</v>
      </c>
      <c r="F21" s="3">
        <f t="shared" si="0"/>
        <v>19</v>
      </c>
      <c r="G21" s="10">
        <f t="shared" ref="G21:G27" si="7">1/(1+$C$8)^F21</f>
        <v>0.31888506670622296</v>
      </c>
      <c r="H21" s="11">
        <f t="shared" si="1"/>
        <v>0</v>
      </c>
      <c r="I21" s="31">
        <f t="shared" si="2"/>
        <v>0</v>
      </c>
    </row>
    <row r="22" spans="2:9" x14ac:dyDescent="0.35">
      <c r="B22" s="30">
        <v>2046</v>
      </c>
      <c r="C22" s="32">
        <f t="shared" si="5"/>
        <v>0</v>
      </c>
      <c r="D22" s="46">
        <f t="shared" si="6"/>
        <v>0</v>
      </c>
      <c r="E22" s="50">
        <f t="shared" si="3"/>
        <v>0</v>
      </c>
      <c r="F22" s="3">
        <f t="shared" si="0"/>
        <v>20</v>
      </c>
      <c r="G22" s="10">
        <f t="shared" si="7"/>
        <v>0.30026842439380691</v>
      </c>
      <c r="H22" s="11">
        <f t="shared" si="1"/>
        <v>0</v>
      </c>
      <c r="I22" s="31">
        <f t="shared" si="2"/>
        <v>0</v>
      </c>
    </row>
    <row r="23" spans="2:9" x14ac:dyDescent="0.35">
      <c r="B23" s="30">
        <v>2047</v>
      </c>
      <c r="C23" s="32">
        <f t="shared" si="5"/>
        <v>0</v>
      </c>
      <c r="D23" s="46">
        <f t="shared" si="6"/>
        <v>0</v>
      </c>
      <c r="E23" s="50">
        <f t="shared" si="3"/>
        <v>0</v>
      </c>
      <c r="F23" s="3">
        <f t="shared" si="0"/>
        <v>21</v>
      </c>
      <c r="G23" s="10">
        <f t="shared" si="7"/>
        <v>0.28273862937269956</v>
      </c>
      <c r="H23" s="11">
        <f t="shared" si="1"/>
        <v>0</v>
      </c>
      <c r="I23" s="31">
        <f t="shared" si="2"/>
        <v>0</v>
      </c>
    </row>
    <row r="24" spans="2:9" x14ac:dyDescent="0.35">
      <c r="B24" s="30">
        <v>2048</v>
      </c>
      <c r="C24" s="32">
        <f t="shared" si="5"/>
        <v>0</v>
      </c>
      <c r="D24" s="46">
        <f t="shared" si="6"/>
        <v>0</v>
      </c>
      <c r="E24" s="50">
        <f t="shared" si="3"/>
        <v>0</v>
      </c>
      <c r="F24" s="3">
        <f t="shared" si="0"/>
        <v>22</v>
      </c>
      <c r="G24" s="10">
        <f t="shared" si="7"/>
        <v>0.26623223104773963</v>
      </c>
      <c r="H24" s="11">
        <f t="shared" si="1"/>
        <v>0</v>
      </c>
      <c r="I24" s="31">
        <f t="shared" si="2"/>
        <v>0</v>
      </c>
    </row>
    <row r="25" spans="2:9" x14ac:dyDescent="0.35">
      <c r="B25" s="30">
        <v>2049</v>
      </c>
      <c r="C25" s="32">
        <f t="shared" si="5"/>
        <v>0</v>
      </c>
      <c r="D25" s="46">
        <f t="shared" si="6"/>
        <v>0</v>
      </c>
      <c r="E25" s="50">
        <f t="shared" si="3"/>
        <v>0</v>
      </c>
      <c r="F25" s="3">
        <f t="shared" si="0"/>
        <v>23</v>
      </c>
      <c r="G25" s="10">
        <f t="shared" si="7"/>
        <v>0.25068948309580008</v>
      </c>
      <c r="H25" s="11">
        <f t="shared" si="1"/>
        <v>0</v>
      </c>
      <c r="I25" s="31">
        <f t="shared" si="2"/>
        <v>0</v>
      </c>
    </row>
    <row r="26" spans="2:9" x14ac:dyDescent="0.35">
      <c r="B26" s="30">
        <v>2050</v>
      </c>
      <c r="C26" s="32">
        <f t="shared" si="5"/>
        <v>0</v>
      </c>
      <c r="D26" s="46">
        <f t="shared" si="6"/>
        <v>0</v>
      </c>
      <c r="E26" s="50">
        <f t="shared" si="3"/>
        <v>0</v>
      </c>
      <c r="F26" s="3">
        <f t="shared" si="0"/>
        <v>24</v>
      </c>
      <c r="G26" s="10">
        <f t="shared" si="7"/>
        <v>0.23605412720885127</v>
      </c>
      <c r="H26" s="11">
        <f t="shared" si="1"/>
        <v>0</v>
      </c>
      <c r="I26" s="31">
        <f t="shared" si="2"/>
        <v>0</v>
      </c>
    </row>
    <row r="27" spans="2:9" x14ac:dyDescent="0.35">
      <c r="B27" s="33">
        <v>2051</v>
      </c>
      <c r="C27" s="26">
        <f t="shared" si="5"/>
        <v>0</v>
      </c>
      <c r="D27" s="47">
        <f t="shared" si="6"/>
        <v>0</v>
      </c>
      <c r="E27" s="51">
        <f t="shared" si="3"/>
        <v>0</v>
      </c>
      <c r="F27" s="12">
        <f t="shared" si="0"/>
        <v>25</v>
      </c>
      <c r="G27" s="15">
        <f t="shared" si="7"/>
        <v>0.22227318946219515</v>
      </c>
      <c r="H27" s="16">
        <f t="shared" si="1"/>
        <v>0</v>
      </c>
      <c r="I27" s="34">
        <f t="shared" si="2"/>
        <v>0</v>
      </c>
    </row>
    <row r="28" spans="2:9" ht="15" thickBot="1" x14ac:dyDescent="0.4">
      <c r="B28" s="35" t="s">
        <v>18</v>
      </c>
      <c r="C28" s="36"/>
      <c r="D28" s="38">
        <f>SUM(D11:D27)</f>
        <v>0</v>
      </c>
      <c r="E28" s="52">
        <f>SUM(E11:E27)</f>
        <v>0</v>
      </c>
      <c r="F28" s="39"/>
      <c r="G28" s="39"/>
      <c r="H28" s="38">
        <f t="shared" ref="H28:I28" si="8">SUM(H11:H27)</f>
        <v>0</v>
      </c>
      <c r="I28" s="40">
        <f t="shared" si="8"/>
        <v>0</v>
      </c>
    </row>
    <row r="29" spans="2:9" x14ac:dyDescent="0.35">
      <c r="B29" s="4"/>
      <c r="D29" s="23"/>
      <c r="E29" s="23"/>
      <c r="F29" s="6"/>
      <c r="G29" s="6"/>
      <c r="H29" s="17"/>
      <c r="I29" s="17"/>
    </row>
    <row r="30" spans="2:9" ht="15" thickBot="1" x14ac:dyDescent="0.4">
      <c r="G30" s="19"/>
      <c r="H30" s="20"/>
      <c r="I30" s="20"/>
    </row>
    <row r="31" spans="2:9" ht="29" x14ac:dyDescent="0.35">
      <c r="B31" s="27" t="s">
        <v>31</v>
      </c>
      <c r="C31" s="28" t="s">
        <v>28</v>
      </c>
      <c r="D31" s="28" t="s">
        <v>29</v>
      </c>
      <c r="E31" s="28" t="s">
        <v>30</v>
      </c>
      <c r="F31" s="28" t="s">
        <v>14</v>
      </c>
      <c r="G31" s="28" t="s">
        <v>15</v>
      </c>
      <c r="H31" s="28" t="s">
        <v>16</v>
      </c>
      <c r="I31" s="29" t="s">
        <v>17</v>
      </c>
    </row>
    <row r="32" spans="2:9" x14ac:dyDescent="0.35">
      <c r="B32" s="30">
        <v>2035</v>
      </c>
      <c r="C32" s="41"/>
      <c r="D32" s="45"/>
      <c r="E32" s="49">
        <f>D32*611/1000000000</f>
        <v>0</v>
      </c>
      <c r="F32" s="3">
        <f t="shared" ref="F32:F41" si="9">B32-$C$4</f>
        <v>9</v>
      </c>
      <c r="G32" s="10">
        <f>1/(1+$C$8)^F32</f>
        <v>0.58194152699563273</v>
      </c>
      <c r="H32" s="11">
        <f t="shared" ref="H32:H41" si="10">ROUND(C32*D32*G32,0)</f>
        <v>0</v>
      </c>
      <c r="I32" s="31">
        <f t="shared" ref="I32:I41" si="11">ROUND((C32+$C$6)*D32*G32,0)</f>
        <v>0</v>
      </c>
    </row>
    <row r="33" spans="2:9" x14ac:dyDescent="0.35">
      <c r="B33" s="30">
        <v>2036</v>
      </c>
      <c r="C33" s="32">
        <f>$C$32</f>
        <v>0</v>
      </c>
      <c r="D33" s="46">
        <f>$D$32</f>
        <v>0</v>
      </c>
      <c r="E33" s="50">
        <f t="shared" ref="E33:E41" si="12">D33*611/1000000000</f>
        <v>0</v>
      </c>
      <c r="F33" s="3">
        <f t="shared" si="9"/>
        <v>10</v>
      </c>
      <c r="G33" s="10">
        <f t="shared" ref="G33:G41" si="13">1/(1+$C$8)^F33</f>
        <v>0.54796753954391031</v>
      </c>
      <c r="H33" s="11">
        <f t="shared" si="10"/>
        <v>0</v>
      </c>
      <c r="I33" s="31">
        <f t="shared" si="11"/>
        <v>0</v>
      </c>
    </row>
    <row r="34" spans="2:9" x14ac:dyDescent="0.35">
      <c r="B34" s="30">
        <v>2037</v>
      </c>
      <c r="C34" s="32">
        <f t="shared" ref="C34:C41" si="14">$C$32</f>
        <v>0</v>
      </c>
      <c r="D34" s="46">
        <f t="shared" ref="D34:D41" si="15">$D$32</f>
        <v>0</v>
      </c>
      <c r="E34" s="50">
        <f t="shared" si="12"/>
        <v>0</v>
      </c>
      <c r="F34" s="3">
        <f t="shared" si="9"/>
        <v>11</v>
      </c>
      <c r="G34" s="10">
        <f t="shared" si="13"/>
        <v>0.51597696755547107</v>
      </c>
      <c r="H34" s="11">
        <f t="shared" si="10"/>
        <v>0</v>
      </c>
      <c r="I34" s="31">
        <f t="shared" si="11"/>
        <v>0</v>
      </c>
    </row>
    <row r="35" spans="2:9" x14ac:dyDescent="0.35">
      <c r="B35" s="30">
        <v>2038</v>
      </c>
      <c r="C35" s="32">
        <f t="shared" si="14"/>
        <v>0</v>
      </c>
      <c r="D35" s="46">
        <f t="shared" si="15"/>
        <v>0</v>
      </c>
      <c r="E35" s="50">
        <f t="shared" si="12"/>
        <v>0</v>
      </c>
      <c r="F35" s="3">
        <f t="shared" si="9"/>
        <v>12</v>
      </c>
      <c r="G35" s="10">
        <f t="shared" si="13"/>
        <v>0.48585401841381454</v>
      </c>
      <c r="H35" s="11">
        <f t="shared" si="10"/>
        <v>0</v>
      </c>
      <c r="I35" s="31">
        <f t="shared" si="11"/>
        <v>0</v>
      </c>
    </row>
    <row r="36" spans="2:9" x14ac:dyDescent="0.35">
      <c r="B36" s="30">
        <v>2039</v>
      </c>
      <c r="C36" s="32">
        <f t="shared" si="14"/>
        <v>0</v>
      </c>
      <c r="D36" s="46">
        <f t="shared" si="15"/>
        <v>0</v>
      </c>
      <c r="E36" s="50">
        <f t="shared" si="12"/>
        <v>0</v>
      </c>
      <c r="F36" s="3">
        <f t="shared" si="9"/>
        <v>13</v>
      </c>
      <c r="G36" s="10">
        <f t="shared" si="13"/>
        <v>0.45748965952336595</v>
      </c>
      <c r="H36" s="11">
        <f t="shared" si="10"/>
        <v>0</v>
      </c>
      <c r="I36" s="31">
        <f t="shared" si="11"/>
        <v>0</v>
      </c>
    </row>
    <row r="37" spans="2:9" x14ac:dyDescent="0.35">
      <c r="B37" s="30">
        <v>2040</v>
      </c>
      <c r="C37" s="32">
        <f t="shared" si="14"/>
        <v>0</v>
      </c>
      <c r="D37" s="46">
        <f t="shared" si="15"/>
        <v>0</v>
      </c>
      <c r="E37" s="50">
        <f t="shared" si="12"/>
        <v>0</v>
      </c>
      <c r="F37" s="3">
        <f t="shared" si="9"/>
        <v>14</v>
      </c>
      <c r="G37" s="10">
        <f t="shared" si="13"/>
        <v>0.43078122365665339</v>
      </c>
      <c r="H37" s="11">
        <f t="shared" si="10"/>
        <v>0</v>
      </c>
      <c r="I37" s="31">
        <f t="shared" si="11"/>
        <v>0</v>
      </c>
    </row>
    <row r="38" spans="2:9" x14ac:dyDescent="0.35">
      <c r="B38" s="30">
        <v>2041</v>
      </c>
      <c r="C38" s="32">
        <f t="shared" si="14"/>
        <v>0</v>
      </c>
      <c r="D38" s="46">
        <f t="shared" si="15"/>
        <v>0</v>
      </c>
      <c r="E38" s="50">
        <f t="shared" si="12"/>
        <v>0</v>
      </c>
      <c r="F38" s="3">
        <f t="shared" si="9"/>
        <v>15</v>
      </c>
      <c r="G38" s="10">
        <f t="shared" si="13"/>
        <v>0.40563203734148151</v>
      </c>
      <c r="H38" s="11">
        <f t="shared" si="10"/>
        <v>0</v>
      </c>
      <c r="I38" s="31">
        <f t="shared" si="11"/>
        <v>0</v>
      </c>
    </row>
    <row r="39" spans="2:9" x14ac:dyDescent="0.35">
      <c r="B39" s="30">
        <v>2042</v>
      </c>
      <c r="C39" s="32">
        <f t="shared" si="14"/>
        <v>0</v>
      </c>
      <c r="D39" s="46">
        <f t="shared" si="15"/>
        <v>0</v>
      </c>
      <c r="E39" s="50">
        <f t="shared" si="12"/>
        <v>0</v>
      </c>
      <c r="F39" s="3">
        <f t="shared" si="9"/>
        <v>16</v>
      </c>
      <c r="G39" s="10">
        <f t="shared" si="13"/>
        <v>0.38195107094301456</v>
      </c>
      <c r="H39" s="11">
        <f t="shared" si="10"/>
        <v>0</v>
      </c>
      <c r="I39" s="31">
        <f t="shared" si="11"/>
        <v>0</v>
      </c>
    </row>
    <row r="40" spans="2:9" x14ac:dyDescent="0.35">
      <c r="B40" s="30">
        <v>2043</v>
      </c>
      <c r="C40" s="32">
        <f t="shared" si="14"/>
        <v>0</v>
      </c>
      <c r="D40" s="46">
        <f t="shared" si="15"/>
        <v>0</v>
      </c>
      <c r="E40" s="50">
        <f t="shared" si="12"/>
        <v>0</v>
      </c>
      <c r="F40" s="3">
        <f t="shared" si="9"/>
        <v>17</v>
      </c>
      <c r="G40" s="10">
        <f t="shared" si="13"/>
        <v>0.35965260917421332</v>
      </c>
      <c r="H40" s="11">
        <f t="shared" si="10"/>
        <v>0</v>
      </c>
      <c r="I40" s="31">
        <f t="shared" si="11"/>
        <v>0</v>
      </c>
    </row>
    <row r="41" spans="2:9" x14ac:dyDescent="0.35">
      <c r="B41" s="33">
        <v>2044</v>
      </c>
      <c r="C41" s="26">
        <f t="shared" si="14"/>
        <v>0</v>
      </c>
      <c r="D41" s="47">
        <f t="shared" si="15"/>
        <v>0</v>
      </c>
      <c r="E41" s="51">
        <f t="shared" si="12"/>
        <v>0</v>
      </c>
      <c r="F41" s="12">
        <f t="shared" si="9"/>
        <v>18</v>
      </c>
      <c r="G41" s="15">
        <f t="shared" si="13"/>
        <v>0.33865594084200878</v>
      </c>
      <c r="H41" s="16">
        <f t="shared" si="10"/>
        <v>0</v>
      </c>
      <c r="I41" s="34">
        <f t="shared" si="11"/>
        <v>0</v>
      </c>
    </row>
    <row r="42" spans="2:9" ht="15" thickBot="1" x14ac:dyDescent="0.4">
      <c r="B42" s="35" t="s">
        <v>18</v>
      </c>
      <c r="C42" s="36"/>
      <c r="D42" s="38">
        <f>SUM(D32:D41)</f>
        <v>0</v>
      </c>
      <c r="E42" s="52">
        <f>SUM(E32:E41)</f>
        <v>0</v>
      </c>
      <c r="F42" s="39"/>
      <c r="G42" s="39"/>
      <c r="H42" s="38">
        <f>SUM(H32:H41)</f>
        <v>0</v>
      </c>
      <c r="I42" s="40">
        <f>SUM(I32:I41)</f>
        <v>0</v>
      </c>
    </row>
  </sheetData>
  <sheetProtection algorithmName="SHA-512" hashValue="3m+Vam33ewMqtMkbRcJCcWBkxxwmBw6ecFBGocxdMYF39tgJ9RJtUpS1tV68kEzlc5XznjhvDxtjyneY+H+0zw==" saltValue="EDcNO9rSOYv3O8wHKBdo9Q==" spinCount="100000" sheet="1" objects="1" scenarios="1"/>
  <dataValidations count="1">
    <dataValidation type="whole" allowBlank="1" showInputMessage="1" showErrorMessage="1" sqref="D11 D32" xr:uid="{6EB93E4F-5424-41C6-BCBE-B6F38026922B}">
      <formula1>4206219</formula1>
      <formula2>12094926</formula2>
    </dataValidation>
  </dataValidation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F443148451934C8A279290C78710D2" ma:contentTypeVersion="10" ma:contentTypeDescription="Create a new document." ma:contentTypeScope="" ma:versionID="6f6793fa4a9113d0572c4f01a323b942">
  <xsd:schema xmlns:xsd="http://www.w3.org/2001/XMLSchema" xmlns:xs="http://www.w3.org/2001/XMLSchema" xmlns:p="http://schemas.microsoft.com/office/2006/metadata/properties" xmlns:ns2="ec45dfad-9599-445d-b61d-feffc6cb6dcd" xmlns:ns3="c95eeedd-2f67-499d-ad62-61a75972a620" targetNamespace="http://schemas.microsoft.com/office/2006/metadata/properties" ma:root="true" ma:fieldsID="0efb8eaba9c2de6a6c209764e4dc0001" ns2:_="" ns3:_="">
    <xsd:import namespace="ec45dfad-9599-445d-b61d-feffc6cb6dcd"/>
    <xsd:import namespace="c95eeedd-2f67-499d-ad62-61a75972a6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5dfad-9599-445d-b61d-feffc6cb6d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faed0ce-bf20-4a97-83cb-7f5e15c125f4"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5eeedd-2f67-499d-ad62-61a75972a62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c72431f-0c26-4e55-a815-addb9a224c07}" ma:internalName="TaxCatchAll" ma:showField="CatchAllData" ma:web="c95eeedd-2f67-499d-ad62-61a75972a6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95eeedd-2f67-499d-ad62-61a75972a620" xsi:nil="true"/>
    <lcf76f155ced4ddcb4097134ff3c332f xmlns="ec45dfad-9599-445d-b61d-feffc6cb6d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BB7441D-C08E-4263-B059-E7FD02D453E1}">
  <ds:schemaRefs>
    <ds:schemaRef ds:uri="http://schemas.microsoft.com/sharepoint/v3/contenttype/forms"/>
  </ds:schemaRefs>
</ds:datastoreItem>
</file>

<file path=customXml/itemProps2.xml><?xml version="1.0" encoding="utf-8"?>
<ds:datastoreItem xmlns:ds="http://schemas.openxmlformats.org/officeDocument/2006/customXml" ds:itemID="{72235C13-45C6-4545-964D-A7F78A11FCF2}"/>
</file>

<file path=customXml/itemProps3.xml><?xml version="1.0" encoding="utf-8"?>
<ds:datastoreItem xmlns:ds="http://schemas.openxmlformats.org/officeDocument/2006/customXml" ds:itemID="{BAF3CE3D-CE83-4305-9EB1-C733543DA35E}">
  <ds:schemaRefs>
    <ds:schemaRef ds:uri="http://schemas.microsoft.com/office/2006/metadata/properties"/>
    <ds:schemaRef ds:uri="http://schemas.microsoft.com/office/infopath/2007/PartnerControls"/>
    <ds:schemaRef ds:uri="c95eeedd-2f67-499d-ad62-61a75972a620"/>
    <ds:schemaRef ds:uri="ec45dfad-9599-445d-b61d-feffc6cb6d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NPV - Period 1</vt:lpstr>
      <vt:lpstr>NPV - Period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Dondi Lorenzo</dc:creator>
  <cp:keywords/>
  <dc:description/>
  <cp:lastModifiedBy>Dondi Lorenzo</cp:lastModifiedBy>
  <cp:revision/>
  <dcterms:created xsi:type="dcterms:W3CDTF">2025-06-04T14:25:20Z</dcterms:created>
  <dcterms:modified xsi:type="dcterms:W3CDTF">2026-08-21T07:36:39Z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0x01010000F443148451934C8A279290C78710D2</vt:lpwstr>
  </property>
  <property fmtid="{D5CDD505-2E9C-101B-9397-08002B2CF9AE}" pid="3" name="MediaServiceImageTags">
    <vt:lpwstr/>
  </property>
</Properties>
</file>